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7501D50F-2A9C-4636-97E7-E15E152C0F85}" xr6:coauthVersionLast="47" xr6:coauthVersionMax="47" xr10:uidLastSave="{00000000-0000-0000-0000-000000000000}"/>
  <bookViews>
    <workbookView xWindow="-108" yWindow="-108" windowWidth="23256" windowHeight="12456" tabRatio="578" xr2:uid="{CA0807A6-05F6-462D-BBF7-EB687A5BB104}"/>
  </bookViews>
  <sheets>
    <sheet name="6(1)0" sheetId="50" r:id="rId1"/>
    <sheet name="6(1)3" sheetId="37" r:id="rId2"/>
    <sheet name="6(1)3b" sheetId="52" r:id="rId3"/>
    <sheet name="6(1)3spearman" sheetId="53" r:id="rId4"/>
    <sheet name="6(2)1" sheetId="44" r:id="rId5"/>
    <sheet name="6(3)" sheetId="54" r:id="rId6"/>
    <sheet name="6(4)2" sheetId="40" r:id="rId7"/>
    <sheet name="6(4)2a" sheetId="55" r:id="rId8"/>
    <sheet name="6(4)2b" sheetId="56" r:id="rId9"/>
    <sheet name="6(4)2table" sheetId="43" r:id="rId10"/>
  </sheets>
  <definedNames>
    <definedName name="solver_adj" localSheetId="4" hidden="1">'6(2)1'!$T$2:$T$3</definedName>
    <definedName name="solver_adj" localSheetId="5" hidden="1">'6(3)'!$D$2:$D$3</definedName>
    <definedName name="solver_cvg" localSheetId="4" hidden="1">0.0001</definedName>
    <definedName name="solver_cvg" localSheetId="5" hidden="1">0.0001</definedName>
    <definedName name="solver_drv" localSheetId="4" hidden="1">1</definedName>
    <definedName name="solver_drv" localSheetId="5" hidden="1">1</definedName>
    <definedName name="solver_eng" localSheetId="4" hidden="1">1</definedName>
    <definedName name="solver_eng" localSheetId="5" hidden="1">1</definedName>
    <definedName name="solver_est" localSheetId="4" hidden="1">1</definedName>
    <definedName name="solver_est" localSheetId="5" hidden="1">1</definedName>
    <definedName name="solver_itr" localSheetId="4" hidden="1">2147483647</definedName>
    <definedName name="solver_itr" localSheetId="5" hidden="1">2147483647</definedName>
    <definedName name="solver_mip" localSheetId="4" hidden="1">2147483647</definedName>
    <definedName name="solver_mip" localSheetId="5" hidden="1">2147483647</definedName>
    <definedName name="solver_mni" localSheetId="4" hidden="1">30</definedName>
    <definedName name="solver_mni" localSheetId="5" hidden="1">30</definedName>
    <definedName name="solver_mrt" localSheetId="4" hidden="1">0.075</definedName>
    <definedName name="solver_mrt" localSheetId="5" hidden="1">0.075</definedName>
    <definedName name="solver_msl" localSheetId="4" hidden="1">2</definedName>
    <definedName name="solver_msl" localSheetId="5" hidden="1">2</definedName>
    <definedName name="solver_neg" localSheetId="4" hidden="1">1</definedName>
    <definedName name="solver_neg" localSheetId="5" hidden="1">1</definedName>
    <definedName name="solver_nod" localSheetId="4" hidden="1">2147483647</definedName>
    <definedName name="solver_nod" localSheetId="5" hidden="1">2147483647</definedName>
    <definedName name="solver_num" localSheetId="4" hidden="1">0</definedName>
    <definedName name="solver_num" localSheetId="5" hidden="1">0</definedName>
    <definedName name="solver_nwt" localSheetId="4" hidden="1">1</definedName>
    <definedName name="solver_nwt" localSheetId="5" hidden="1">1</definedName>
    <definedName name="solver_opt" localSheetId="4" hidden="1">'6(2)1'!$W$15</definedName>
    <definedName name="solver_opt" localSheetId="5" hidden="1">'6(3)'!$G$31</definedName>
    <definedName name="solver_pre" localSheetId="4" hidden="1">0.000001</definedName>
    <definedName name="solver_pre" localSheetId="5" hidden="1">0.000001</definedName>
    <definedName name="solver_rbv" localSheetId="4" hidden="1">1</definedName>
    <definedName name="solver_rbv" localSheetId="5" hidden="1">1</definedName>
    <definedName name="solver_rlx" localSheetId="4" hidden="1">2</definedName>
    <definedName name="solver_rlx" localSheetId="5" hidden="1">2</definedName>
    <definedName name="solver_rsd" localSheetId="4" hidden="1">0</definedName>
    <definedName name="solver_rsd" localSheetId="5" hidden="1">0</definedName>
    <definedName name="solver_scl" localSheetId="4" hidden="1">1</definedName>
    <definedName name="solver_scl" localSheetId="5" hidden="1">1</definedName>
    <definedName name="solver_sho" localSheetId="4" hidden="1">2</definedName>
    <definedName name="solver_sho" localSheetId="5" hidden="1">2</definedName>
    <definedName name="solver_ssz" localSheetId="4" hidden="1">100</definedName>
    <definedName name="solver_ssz" localSheetId="5" hidden="1">100</definedName>
    <definedName name="solver_tim" localSheetId="4" hidden="1">2147483647</definedName>
    <definedName name="solver_tim" localSheetId="5" hidden="1">2147483647</definedName>
    <definedName name="solver_tol" localSheetId="4" hidden="1">0.01</definedName>
    <definedName name="solver_tol" localSheetId="5" hidden="1">0.01</definedName>
    <definedName name="solver_typ" localSheetId="4" hidden="1">2</definedName>
    <definedName name="solver_typ" localSheetId="5" hidden="1">2</definedName>
    <definedName name="solver_val" localSheetId="4" hidden="1">0</definedName>
    <definedName name="solver_val" localSheetId="5" hidden="1">0</definedName>
    <definedName name="solver_ver" localSheetId="4" hidden="1">3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0" l="1"/>
  <c r="D32" i="40"/>
  <c r="C32" i="40"/>
  <c r="B32" i="40"/>
  <c r="E31" i="40"/>
  <c r="D31" i="40"/>
  <c r="C31" i="40"/>
  <c r="B31" i="40"/>
  <c r="E30" i="40"/>
  <c r="D30" i="40"/>
  <c r="C30" i="40"/>
  <c r="B30" i="40"/>
  <c r="E29" i="40"/>
  <c r="D29" i="40"/>
  <c r="C29" i="40"/>
  <c r="B29" i="40"/>
  <c r="E28" i="40"/>
  <c r="D28" i="40"/>
  <c r="C28" i="40"/>
  <c r="B28" i="40"/>
  <c r="E27" i="40"/>
  <c r="D27" i="40"/>
  <c r="C27" i="40"/>
  <c r="B27" i="40"/>
  <c r="E26" i="40"/>
  <c r="D26" i="40"/>
  <c r="C26" i="40"/>
  <c r="B26" i="40"/>
  <c r="E25" i="40"/>
  <c r="D25" i="40"/>
  <c r="C25" i="40"/>
  <c r="B25" i="40"/>
  <c r="E24" i="40"/>
  <c r="D24" i="40"/>
  <c r="C24" i="40"/>
  <c r="B24" i="40"/>
  <c r="E23" i="40"/>
  <c r="D23" i="40"/>
  <c r="C23" i="40"/>
  <c r="B23" i="40"/>
  <c r="E22" i="40"/>
  <c r="D22" i="40"/>
  <c r="C22" i="40"/>
  <c r="B22" i="40"/>
  <c r="E21" i="40"/>
  <c r="D21" i="40"/>
  <c r="C21" i="40"/>
  <c r="B21" i="40"/>
  <c r="E20" i="40"/>
  <c r="D20" i="40"/>
  <c r="C20" i="40"/>
  <c r="B20" i="40"/>
  <c r="E19" i="40"/>
  <c r="D19" i="40"/>
  <c r="C19" i="40"/>
  <c r="B19" i="40"/>
  <c r="E18" i="40"/>
  <c r="D18" i="40"/>
  <c r="C18" i="40"/>
  <c r="B18" i="40"/>
  <c r="E17" i="40"/>
  <c r="D17" i="40"/>
  <c r="C17" i="40"/>
  <c r="B17" i="40"/>
  <c r="E16" i="40"/>
  <c r="D16" i="40"/>
  <c r="C16" i="40"/>
  <c r="B16" i="40"/>
  <c r="E15" i="40"/>
  <c r="D15" i="40"/>
  <c r="C15" i="40"/>
  <c r="B15" i="40"/>
  <c r="E14" i="40"/>
  <c r="D14" i="40"/>
  <c r="C14" i="40"/>
  <c r="B14" i="40"/>
  <c r="E13" i="40"/>
  <c r="D13" i="40"/>
  <c r="C13" i="40"/>
  <c r="B13" i="40"/>
  <c r="E12" i="40"/>
  <c r="D12" i="40"/>
  <c r="C12" i="40"/>
  <c r="B12" i="40"/>
  <c r="E11" i="40"/>
  <c r="D11" i="40"/>
  <c r="C11" i="40"/>
  <c r="B11" i="40"/>
  <c r="E10" i="40"/>
  <c r="D10" i="40"/>
  <c r="C10" i="40"/>
  <c r="B10" i="40"/>
  <c r="E9" i="40"/>
  <c r="D9" i="40"/>
  <c r="C9" i="40"/>
  <c r="B9" i="40"/>
  <c r="E8" i="40"/>
  <c r="D8" i="40"/>
  <c r="C8" i="40"/>
  <c r="B8" i="40"/>
  <c r="E7" i="40"/>
  <c r="D7" i="40"/>
  <c r="C7" i="40"/>
  <c r="B7" i="40"/>
  <c r="E6" i="40"/>
  <c r="D6" i="40"/>
  <c r="C6" i="40"/>
  <c r="B6" i="40"/>
  <c r="E5" i="40"/>
  <c r="D5" i="40"/>
  <c r="C5" i="40"/>
  <c r="B5" i="40"/>
  <c r="E4" i="40"/>
  <c r="D4" i="40"/>
  <c r="C4" i="40"/>
  <c r="B4" i="40"/>
  <c r="E3" i="40"/>
  <c r="D3" i="40"/>
  <c r="C3" i="40"/>
  <c r="B3" i="40"/>
  <c r="Y34" i="54"/>
  <c r="Q34" i="54"/>
  <c r="I34" i="54"/>
  <c r="X29" i="54"/>
  <c r="Y29" i="54" s="1"/>
  <c r="Y28" i="54"/>
  <c r="X28" i="54"/>
  <c r="X27" i="54"/>
  <c r="Y27" i="54" s="1"/>
  <c r="Y26" i="54"/>
  <c r="X26" i="54"/>
  <c r="X25" i="54"/>
  <c r="Y25" i="54" s="1"/>
  <c r="Y24" i="54"/>
  <c r="X24" i="54"/>
  <c r="X23" i="54"/>
  <c r="Y23" i="54" s="1"/>
  <c r="Y22" i="54"/>
  <c r="X22" i="54"/>
  <c r="X21" i="54"/>
  <c r="Y21" i="54" s="1"/>
  <c r="Y20" i="54"/>
  <c r="X20" i="54"/>
  <c r="X19" i="54"/>
  <c r="Y19" i="54" s="1"/>
  <c r="Y18" i="54"/>
  <c r="X18" i="54"/>
  <c r="X17" i="54"/>
  <c r="Y17" i="54" s="1"/>
  <c r="Y16" i="54"/>
  <c r="X16" i="54"/>
  <c r="X15" i="54"/>
  <c r="Y15" i="54" s="1"/>
  <c r="Y14" i="54"/>
  <c r="X14" i="54"/>
  <c r="X13" i="54"/>
  <c r="Y13" i="54" s="1"/>
  <c r="Y12" i="54"/>
  <c r="X12" i="54"/>
  <c r="X11" i="54"/>
  <c r="Y11" i="54" s="1"/>
  <c r="Y10" i="54"/>
  <c r="X10" i="54"/>
  <c r="X9" i="54"/>
  <c r="Y9" i="54" s="1"/>
  <c r="Y8" i="54"/>
  <c r="X8" i="54"/>
  <c r="X7" i="54"/>
  <c r="Y7" i="54" s="1"/>
  <c r="Y6" i="54"/>
  <c r="X6" i="54"/>
  <c r="X5" i="54"/>
  <c r="Y5" i="54" s="1"/>
  <c r="P29" i="54"/>
  <c r="Q29" i="54" s="1"/>
  <c r="P28" i="54"/>
  <c r="Q28" i="54" s="1"/>
  <c r="P27" i="54"/>
  <c r="Q27" i="54" s="1"/>
  <c r="P26" i="54"/>
  <c r="Q26" i="54" s="1"/>
  <c r="Q25" i="54"/>
  <c r="P25" i="54"/>
  <c r="Q24" i="54"/>
  <c r="P24" i="54"/>
  <c r="Q23" i="54"/>
  <c r="P23" i="54"/>
  <c r="Q22" i="54"/>
  <c r="P22" i="54"/>
  <c r="Q21" i="54"/>
  <c r="P21" i="54"/>
  <c r="Q20" i="54"/>
  <c r="P20" i="54"/>
  <c r="Q19" i="54"/>
  <c r="P19" i="54"/>
  <c r="Q18" i="54"/>
  <c r="P18" i="54"/>
  <c r="Q17" i="54"/>
  <c r="P17" i="54"/>
  <c r="Q16" i="54"/>
  <c r="P16" i="54"/>
  <c r="Q15" i="54"/>
  <c r="P15" i="54"/>
  <c r="Q14" i="54"/>
  <c r="P14" i="54"/>
  <c r="Q13" i="54"/>
  <c r="P13" i="54"/>
  <c r="Q12" i="54"/>
  <c r="P12" i="54"/>
  <c r="Q11" i="54"/>
  <c r="P11" i="54"/>
  <c r="Q10" i="54"/>
  <c r="P10" i="54"/>
  <c r="Q9" i="54"/>
  <c r="P9" i="54"/>
  <c r="Q8" i="54"/>
  <c r="P8" i="54"/>
  <c r="Q7" i="54"/>
  <c r="P7" i="54"/>
  <c r="Q6" i="54"/>
  <c r="P6" i="54"/>
  <c r="Q5" i="54"/>
  <c r="P5" i="54"/>
  <c r="P34" i="54" s="1"/>
  <c r="X34" i="54"/>
  <c r="I29" i="54"/>
  <c r="I28" i="54"/>
  <c r="I27" i="54"/>
  <c r="I26" i="54"/>
  <c r="I25" i="54"/>
  <c r="I24" i="54"/>
  <c r="I23" i="54"/>
  <c r="I22" i="54"/>
  <c r="I21" i="54"/>
  <c r="I20" i="54"/>
  <c r="I19" i="54"/>
  <c r="I18" i="54"/>
  <c r="I17" i="54"/>
  <c r="I16" i="54"/>
  <c r="I15" i="54"/>
  <c r="I14" i="54"/>
  <c r="I13" i="54"/>
  <c r="I12" i="54"/>
  <c r="I11" i="54"/>
  <c r="I10" i="54"/>
  <c r="I9" i="54"/>
  <c r="I8" i="54"/>
  <c r="I7" i="54"/>
  <c r="I6" i="54"/>
  <c r="I5" i="54"/>
  <c r="H34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S29" i="54"/>
  <c r="S28" i="54"/>
  <c r="S27" i="54"/>
  <c r="S26" i="54"/>
  <c r="S25" i="54"/>
  <c r="S24" i="54"/>
  <c r="S23" i="54"/>
  <c r="S22" i="54"/>
  <c r="S21" i="54"/>
  <c r="S20" i="54"/>
  <c r="S19" i="54"/>
  <c r="S18" i="54"/>
  <c r="S17" i="54"/>
  <c r="S16" i="54"/>
  <c r="S15" i="54"/>
  <c r="S14" i="54"/>
  <c r="S13" i="54"/>
  <c r="S12" i="54"/>
  <c r="S11" i="54"/>
  <c r="S10" i="54"/>
  <c r="S9" i="54"/>
  <c r="S8" i="54"/>
  <c r="S7" i="54"/>
  <c r="S6" i="54"/>
  <c r="S5" i="54"/>
  <c r="M29" i="54"/>
  <c r="M28" i="54"/>
  <c r="M27" i="54"/>
  <c r="M26" i="54"/>
  <c r="M25" i="54"/>
  <c r="M24" i="54"/>
  <c r="M23" i="54"/>
  <c r="M22" i="54"/>
  <c r="N22" i="54" s="1"/>
  <c r="O22" i="54" s="1"/>
  <c r="M21" i="54"/>
  <c r="N21" i="54" s="1"/>
  <c r="O21" i="54" s="1"/>
  <c r="M20" i="54"/>
  <c r="N20" i="54" s="1"/>
  <c r="O20" i="54" s="1"/>
  <c r="M19" i="54"/>
  <c r="M18" i="54"/>
  <c r="M17" i="54"/>
  <c r="M16" i="54"/>
  <c r="M15" i="54"/>
  <c r="M14" i="54"/>
  <c r="N14" i="54" s="1"/>
  <c r="O14" i="54" s="1"/>
  <c r="M13" i="54"/>
  <c r="N13" i="54" s="1"/>
  <c r="O13" i="54" s="1"/>
  <c r="M12" i="54"/>
  <c r="N12" i="54" s="1"/>
  <c r="O12" i="54" s="1"/>
  <c r="M11" i="54"/>
  <c r="M10" i="54"/>
  <c r="M9" i="54"/>
  <c r="M8" i="54"/>
  <c r="M7" i="54"/>
  <c r="M6" i="54"/>
  <c r="N6" i="54" s="1"/>
  <c r="O6" i="54" s="1"/>
  <c r="M5" i="54"/>
  <c r="N5" i="54" s="1"/>
  <c r="O5" i="54" s="1"/>
  <c r="N28" i="54"/>
  <c r="O28" i="54" s="1"/>
  <c r="N23" i="54"/>
  <c r="O23" i="54" s="1"/>
  <c r="N15" i="54"/>
  <c r="O15" i="54" s="1"/>
  <c r="N7" i="54"/>
  <c r="O7" i="54" s="1"/>
  <c r="N29" i="54"/>
  <c r="O29" i="54" s="1"/>
  <c r="N27" i="54"/>
  <c r="O27" i="54" s="1"/>
  <c r="N26" i="54"/>
  <c r="O26" i="54" s="1"/>
  <c r="N25" i="54"/>
  <c r="O25" i="54" s="1"/>
  <c r="N24" i="54"/>
  <c r="O24" i="54" s="1"/>
  <c r="N19" i="54"/>
  <c r="O19" i="54" s="1"/>
  <c r="N18" i="54"/>
  <c r="O18" i="54" s="1"/>
  <c r="N17" i="54"/>
  <c r="O17" i="54" s="1"/>
  <c r="N16" i="54"/>
  <c r="O16" i="54" s="1"/>
  <c r="N11" i="54"/>
  <c r="O11" i="54" s="1"/>
  <c r="N10" i="54"/>
  <c r="O10" i="54" s="1"/>
  <c r="N9" i="54"/>
  <c r="O9" i="54" s="1"/>
  <c r="N8" i="54"/>
  <c r="O8" i="54" s="1"/>
  <c r="C29" i="54"/>
  <c r="C28" i="54"/>
  <c r="C27" i="54"/>
  <c r="C26" i="54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C7" i="54"/>
  <c r="C6" i="54"/>
  <c r="C5" i="54"/>
  <c r="U29" i="54"/>
  <c r="V29" i="54" s="1"/>
  <c r="W29" i="54" s="1"/>
  <c r="U28" i="54"/>
  <c r="V28" i="54" s="1"/>
  <c r="W28" i="54" s="1"/>
  <c r="U27" i="54"/>
  <c r="V27" i="54" s="1"/>
  <c r="W27" i="54" s="1"/>
  <c r="U26" i="54"/>
  <c r="V26" i="54" s="1"/>
  <c r="W26" i="54" s="1"/>
  <c r="U25" i="54"/>
  <c r="V25" i="54" s="1"/>
  <c r="W25" i="54" s="1"/>
  <c r="U24" i="54"/>
  <c r="V24" i="54" s="1"/>
  <c r="W24" i="54" s="1"/>
  <c r="U23" i="54"/>
  <c r="V23" i="54" s="1"/>
  <c r="W23" i="54" s="1"/>
  <c r="U22" i="54"/>
  <c r="V22" i="54" s="1"/>
  <c r="W22" i="54" s="1"/>
  <c r="U21" i="54"/>
  <c r="V21" i="54" s="1"/>
  <c r="W21" i="54" s="1"/>
  <c r="U20" i="54"/>
  <c r="V20" i="54" s="1"/>
  <c r="W20" i="54" s="1"/>
  <c r="U19" i="54"/>
  <c r="V19" i="54" s="1"/>
  <c r="W19" i="54" s="1"/>
  <c r="U18" i="54"/>
  <c r="V18" i="54" s="1"/>
  <c r="W18" i="54" s="1"/>
  <c r="U17" i="54"/>
  <c r="V17" i="54" s="1"/>
  <c r="W17" i="54" s="1"/>
  <c r="U16" i="54"/>
  <c r="V16" i="54" s="1"/>
  <c r="W16" i="54" s="1"/>
  <c r="U15" i="54"/>
  <c r="V15" i="54" s="1"/>
  <c r="W15" i="54" s="1"/>
  <c r="U14" i="54"/>
  <c r="V14" i="54" s="1"/>
  <c r="W14" i="54" s="1"/>
  <c r="U13" i="54"/>
  <c r="V13" i="54" s="1"/>
  <c r="W13" i="54" s="1"/>
  <c r="U12" i="54"/>
  <c r="V12" i="54" s="1"/>
  <c r="W12" i="54" s="1"/>
  <c r="U11" i="54"/>
  <c r="V11" i="54" s="1"/>
  <c r="W11" i="54" s="1"/>
  <c r="U10" i="54"/>
  <c r="V10" i="54" s="1"/>
  <c r="W10" i="54" s="1"/>
  <c r="U9" i="54"/>
  <c r="V9" i="54" s="1"/>
  <c r="W9" i="54" s="1"/>
  <c r="U8" i="54"/>
  <c r="V8" i="54" s="1"/>
  <c r="W8" i="54" s="1"/>
  <c r="U7" i="54"/>
  <c r="V7" i="54" s="1"/>
  <c r="W7" i="54" s="1"/>
  <c r="U6" i="54"/>
  <c r="V6" i="54" s="1"/>
  <c r="W6" i="54" s="1"/>
  <c r="U5" i="54"/>
  <c r="V5" i="54" s="1"/>
  <c r="W5" i="54" s="1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9" i="54"/>
  <c r="E8" i="54"/>
  <c r="E7" i="54"/>
  <c r="E6" i="54"/>
  <c r="E5" i="54"/>
  <c r="U14" i="44"/>
  <c r="V14" i="44" s="1"/>
  <c r="W14" i="44" s="1"/>
  <c r="U13" i="44"/>
  <c r="V13" i="44" s="1"/>
  <c r="W13" i="44" s="1"/>
  <c r="U12" i="44"/>
  <c r="V12" i="44" s="1"/>
  <c r="W12" i="44" s="1"/>
  <c r="U11" i="44"/>
  <c r="V11" i="44" s="1"/>
  <c r="W11" i="44" s="1"/>
  <c r="U10" i="44"/>
  <c r="V10" i="44" s="1"/>
  <c r="W10" i="44" s="1"/>
  <c r="U9" i="44"/>
  <c r="V9" i="44" s="1"/>
  <c r="W9" i="44" s="1"/>
  <c r="U8" i="44"/>
  <c r="V8" i="44" s="1"/>
  <c r="W8" i="44" s="1"/>
  <c r="U7" i="44"/>
  <c r="V7" i="44" s="1"/>
  <c r="W7" i="44" s="1"/>
  <c r="U6" i="44"/>
  <c r="V6" i="44" s="1"/>
  <c r="W6" i="44" s="1"/>
  <c r="U5" i="44"/>
  <c r="V5" i="44" s="1"/>
  <c r="W5" i="44" s="1"/>
  <c r="S5" i="44"/>
  <c r="S6" i="44"/>
  <c r="S7" i="44"/>
  <c r="S8" i="44"/>
  <c r="S9" i="44"/>
  <c r="S10" i="44"/>
  <c r="S11" i="44"/>
  <c r="S12" i="44"/>
  <c r="S13" i="44"/>
  <c r="S14" i="44"/>
  <c r="M14" i="44"/>
  <c r="N14" i="44" s="1"/>
  <c r="O14" i="44" s="1"/>
  <c r="M13" i="44"/>
  <c r="N13" i="44" s="1"/>
  <c r="O13" i="44" s="1"/>
  <c r="M12" i="44"/>
  <c r="M11" i="44"/>
  <c r="N11" i="44" s="1"/>
  <c r="O11" i="44" s="1"/>
  <c r="M10" i="44"/>
  <c r="N10" i="44" s="1"/>
  <c r="O10" i="44" s="1"/>
  <c r="M9" i="44"/>
  <c r="N9" i="44" s="1"/>
  <c r="O9" i="44" s="1"/>
  <c r="M8" i="44"/>
  <c r="N8" i="44" s="1"/>
  <c r="O8" i="44" s="1"/>
  <c r="M7" i="44"/>
  <c r="N7" i="44" s="1"/>
  <c r="O7" i="44" s="1"/>
  <c r="M6" i="44"/>
  <c r="N6" i="44" s="1"/>
  <c r="O6" i="44" s="1"/>
  <c r="M5" i="44"/>
  <c r="N5" i="44" s="1"/>
  <c r="N12" i="44"/>
  <c r="O12" i="44" s="1"/>
  <c r="E14" i="44"/>
  <c r="F14" i="44" s="1"/>
  <c r="G14" i="44" s="1"/>
  <c r="E13" i="44"/>
  <c r="F13" i="44" s="1"/>
  <c r="G13" i="44" s="1"/>
  <c r="E12" i="44"/>
  <c r="F12" i="44" s="1"/>
  <c r="G12" i="44" s="1"/>
  <c r="E11" i="44"/>
  <c r="F11" i="44" s="1"/>
  <c r="G11" i="44" s="1"/>
  <c r="E10" i="44"/>
  <c r="F10" i="44" s="1"/>
  <c r="G10" i="44" s="1"/>
  <c r="E9" i="44"/>
  <c r="F9" i="44" s="1"/>
  <c r="G9" i="44" s="1"/>
  <c r="E8" i="44"/>
  <c r="F8" i="44" s="1"/>
  <c r="G8" i="44" s="1"/>
  <c r="E7" i="44"/>
  <c r="F7" i="44" s="1"/>
  <c r="G7" i="44" s="1"/>
  <c r="E6" i="44"/>
  <c r="F6" i="44" s="1"/>
  <c r="G6" i="44" s="1"/>
  <c r="E5" i="44"/>
  <c r="F5" i="44" s="1"/>
  <c r="G5" i="44" s="1"/>
  <c r="Q17" i="52"/>
  <c r="L17" i="52"/>
  <c r="G17" i="52"/>
  <c r="E13" i="52"/>
  <c r="E12" i="52"/>
  <c r="E11" i="52"/>
  <c r="E10" i="52"/>
  <c r="E9" i="52"/>
  <c r="E8" i="52"/>
  <c r="E7" i="52"/>
  <c r="E6" i="52"/>
  <c r="E5" i="52"/>
  <c r="Q16" i="52" s="1"/>
  <c r="E4" i="52"/>
  <c r="C14" i="44"/>
  <c r="K13" i="44"/>
  <c r="C13" i="44"/>
  <c r="K12" i="44"/>
  <c r="C12" i="44"/>
  <c r="K11" i="44"/>
  <c r="C11" i="44"/>
  <c r="K10" i="44"/>
  <c r="C10" i="44"/>
  <c r="K9" i="44"/>
  <c r="C9" i="44"/>
  <c r="K8" i="44"/>
  <c r="C8" i="44"/>
  <c r="K7" i="44"/>
  <c r="C7" i="44"/>
  <c r="K6" i="44"/>
  <c r="C6" i="44"/>
  <c r="K5" i="44"/>
  <c r="C5" i="44"/>
  <c r="O32" i="40"/>
  <c r="N32" i="40"/>
  <c r="M32" i="40"/>
  <c r="O31" i="40"/>
  <c r="N31" i="40"/>
  <c r="M31" i="40"/>
  <c r="O30" i="40"/>
  <c r="N30" i="40"/>
  <c r="M30" i="40"/>
  <c r="O29" i="40"/>
  <c r="N29" i="40"/>
  <c r="M29" i="40"/>
  <c r="O28" i="40"/>
  <c r="N28" i="40"/>
  <c r="M28" i="40"/>
  <c r="O27" i="40"/>
  <c r="N27" i="40"/>
  <c r="M27" i="40"/>
  <c r="O26" i="40"/>
  <c r="N26" i="40"/>
  <c r="M26" i="40"/>
  <c r="O25" i="40"/>
  <c r="N25" i="40"/>
  <c r="M25" i="40"/>
  <c r="O24" i="40"/>
  <c r="N24" i="40"/>
  <c r="M24" i="40"/>
  <c r="O23" i="40"/>
  <c r="N23" i="40"/>
  <c r="M23" i="40"/>
  <c r="O22" i="40"/>
  <c r="N22" i="40"/>
  <c r="M22" i="40"/>
  <c r="O21" i="40"/>
  <c r="N21" i="40"/>
  <c r="M21" i="40"/>
  <c r="O20" i="40"/>
  <c r="N20" i="40"/>
  <c r="M20" i="40"/>
  <c r="O19" i="40"/>
  <c r="N19" i="40"/>
  <c r="M19" i="40"/>
  <c r="O18" i="40"/>
  <c r="N18" i="40"/>
  <c r="M18" i="40"/>
  <c r="O17" i="40"/>
  <c r="N17" i="40"/>
  <c r="M17" i="40"/>
  <c r="O16" i="40"/>
  <c r="N16" i="40"/>
  <c r="M16" i="40"/>
  <c r="O15" i="40"/>
  <c r="N15" i="40"/>
  <c r="M15" i="40"/>
  <c r="O14" i="40"/>
  <c r="N14" i="40"/>
  <c r="M14" i="40"/>
  <c r="O13" i="40"/>
  <c r="N13" i="40"/>
  <c r="M13" i="40"/>
  <c r="O12" i="40"/>
  <c r="N12" i="40"/>
  <c r="M12" i="40"/>
  <c r="O11" i="40"/>
  <c r="N11" i="40"/>
  <c r="M11" i="40"/>
  <c r="O10" i="40"/>
  <c r="N10" i="40"/>
  <c r="M10" i="40"/>
  <c r="O9" i="40"/>
  <c r="N9" i="40"/>
  <c r="M9" i="40"/>
  <c r="O8" i="40"/>
  <c r="N8" i="40"/>
  <c r="M8" i="40"/>
  <c r="O7" i="40"/>
  <c r="N7" i="40"/>
  <c r="M7" i="40"/>
  <c r="O6" i="40"/>
  <c r="N6" i="40"/>
  <c r="M6" i="40"/>
  <c r="O5" i="40"/>
  <c r="N5" i="40"/>
  <c r="M5" i="40"/>
  <c r="O4" i="40"/>
  <c r="N4" i="40"/>
  <c r="M4" i="40"/>
  <c r="O3" i="40"/>
  <c r="N3" i="40"/>
  <c r="M3" i="40"/>
  <c r="D13" i="52"/>
  <c r="C13" i="52"/>
  <c r="D12" i="52"/>
  <c r="C12" i="52"/>
  <c r="D11" i="52"/>
  <c r="C11" i="52"/>
  <c r="D10" i="52"/>
  <c r="C10" i="52"/>
  <c r="D9" i="52"/>
  <c r="C9" i="52"/>
  <c r="D8" i="52"/>
  <c r="C8" i="52"/>
  <c r="D7" i="52"/>
  <c r="C7" i="52"/>
  <c r="D6" i="52"/>
  <c r="C6" i="52"/>
  <c r="D5" i="52"/>
  <c r="C5" i="52"/>
  <c r="D4" i="52"/>
  <c r="L16" i="52" s="1"/>
  <c r="C4" i="52"/>
  <c r="G16" i="52" s="1"/>
  <c r="F12" i="54" l="1"/>
  <c r="G12" i="54" s="1"/>
  <c r="F20" i="54"/>
  <c r="G20" i="54" s="1"/>
  <c r="F28" i="54"/>
  <c r="G28" i="54" s="1"/>
  <c r="F8" i="54"/>
  <c r="G8" i="54" s="1"/>
  <c r="F9" i="54"/>
  <c r="G9" i="54" s="1"/>
  <c r="F17" i="54"/>
  <c r="G17" i="54" s="1"/>
  <c r="F25" i="54"/>
  <c r="G25" i="54" s="1"/>
  <c r="F10" i="54"/>
  <c r="G10" i="54" s="1"/>
  <c r="F18" i="54"/>
  <c r="G18" i="54" s="1"/>
  <c r="F26" i="54"/>
  <c r="G26" i="54" s="1"/>
  <c r="F16" i="54"/>
  <c r="G16" i="54" s="1"/>
  <c r="F24" i="54"/>
  <c r="G24" i="54" s="1"/>
  <c r="F11" i="54"/>
  <c r="G11" i="54" s="1"/>
  <c r="F19" i="54"/>
  <c r="G19" i="54" s="1"/>
  <c r="F27" i="54"/>
  <c r="G27" i="54" s="1"/>
  <c r="F5" i="54"/>
  <c r="G5" i="54" s="1"/>
  <c r="F13" i="54"/>
  <c r="G13" i="54" s="1"/>
  <c r="F21" i="54"/>
  <c r="G21" i="54" s="1"/>
  <c r="F29" i="54"/>
  <c r="G29" i="54" s="1"/>
  <c r="F6" i="54"/>
  <c r="G6" i="54" s="1"/>
  <c r="F14" i="54"/>
  <c r="G14" i="54" s="1"/>
  <c r="F22" i="54"/>
  <c r="G22" i="54" s="1"/>
  <c r="F7" i="54"/>
  <c r="G7" i="54" s="1"/>
  <c r="F15" i="54"/>
  <c r="G15" i="54" s="1"/>
  <c r="F23" i="54"/>
  <c r="G23" i="54" s="1"/>
  <c r="W15" i="44"/>
  <c r="O5" i="44"/>
  <c r="O15" i="44" s="1"/>
  <c r="G15" i="44"/>
  <c r="P14" i="40"/>
  <c r="P10" i="40"/>
  <c r="P18" i="40"/>
  <c r="P26" i="40"/>
  <c r="P22" i="40"/>
  <c r="P32" i="40"/>
  <c r="P3" i="40"/>
  <c r="P4" i="40"/>
  <c r="P12" i="40"/>
  <c r="P6" i="40"/>
  <c r="P16" i="40"/>
  <c r="P24" i="40"/>
  <c r="P19" i="40"/>
  <c r="P30" i="40"/>
  <c r="P9" i="40"/>
  <c r="P20" i="40"/>
  <c r="P28" i="40"/>
  <c r="P25" i="40"/>
  <c r="P8" i="40"/>
  <c r="P7" i="40"/>
  <c r="P23" i="40"/>
  <c r="P5" i="40"/>
  <c r="P21" i="40"/>
  <c r="P15" i="40"/>
  <c r="P31" i="40"/>
  <c r="P17" i="40"/>
  <c r="P13" i="40"/>
  <c r="P29" i="40"/>
  <c r="P11" i="40"/>
  <c r="P27" i="40"/>
  <c r="G31" i="54" l="1"/>
</calcChain>
</file>

<file path=xl/sharedStrings.xml><?xml version="1.0" encoding="utf-8"?>
<sst xmlns="http://schemas.openxmlformats.org/spreadsheetml/2006/main" count="457" uniqueCount="175">
  <si>
    <t>Social Survey Research Information Co., Ltd.</t>
  </si>
  <si>
    <t>ブック / シート / 範囲</t>
  </si>
  <si>
    <t>True</t>
  </si>
  <si>
    <t>基本統計量</t>
  </si>
  <si>
    <t>n</t>
  </si>
  <si>
    <t>平　均</t>
  </si>
  <si>
    <t>自由度</t>
  </si>
  <si>
    <t>P　値</t>
  </si>
  <si>
    <t>標準誤差</t>
  </si>
  <si>
    <t xml:space="preserve">t </t>
  </si>
  <si>
    <t>分散分析表</t>
  </si>
  <si>
    <t>目的変数</t>
  </si>
  <si>
    <t>F　値</t>
  </si>
  <si>
    <t>平均平方</t>
  </si>
  <si>
    <t>出力内容</t>
  </si>
  <si>
    <t>設定オプション</t>
  </si>
  <si>
    <t>**</t>
  </si>
  <si>
    <t>X</t>
    <phoneticPr fontId="2"/>
  </si>
  <si>
    <t>X</t>
  </si>
  <si>
    <t>Y1</t>
  </si>
  <si>
    <t>Y2</t>
  </si>
  <si>
    <t>概要</t>
  </si>
  <si>
    <t>回帰統計</t>
  </si>
  <si>
    <t>重相関 R</t>
  </si>
  <si>
    <t>重決定 R2</t>
  </si>
  <si>
    <t>補正 R2</t>
  </si>
  <si>
    <t>観測数</t>
  </si>
  <si>
    <t>変動</t>
  </si>
  <si>
    <t>分散</t>
  </si>
  <si>
    <t>観測された分散比</t>
  </si>
  <si>
    <t>有意 F</t>
  </si>
  <si>
    <t>回帰</t>
  </si>
  <si>
    <t>残差</t>
  </si>
  <si>
    <t>合計</t>
  </si>
  <si>
    <t>係数</t>
  </si>
  <si>
    <t>P-値</t>
  </si>
  <si>
    <t>下限 95%</t>
  </si>
  <si>
    <t>上限 95%</t>
  </si>
  <si>
    <t>下限 95.0%</t>
  </si>
  <si>
    <t>上限 95.0%</t>
  </si>
  <si>
    <t>切片</t>
  </si>
  <si>
    <t>X 値 1</t>
  </si>
  <si>
    <t>X1</t>
    <phoneticPr fontId="2"/>
  </si>
  <si>
    <t>X2</t>
    <phoneticPr fontId="2"/>
  </si>
  <si>
    <t>X3</t>
    <phoneticPr fontId="2"/>
  </si>
  <si>
    <t>Y</t>
    <phoneticPr fontId="2"/>
  </si>
  <si>
    <t>X2</t>
  </si>
  <si>
    <t>X1</t>
  </si>
  <si>
    <t>X3</t>
  </si>
  <si>
    <t>Y</t>
  </si>
  <si>
    <t>Y=2X1 -3X2 + 0.1X3+4</t>
    <phoneticPr fontId="2"/>
  </si>
  <si>
    <t>重回帰分析</t>
  </si>
  <si>
    <t>( X1 ) , ( X2 ) , ( X3 )</t>
  </si>
  <si>
    <t>( Y )</t>
  </si>
  <si>
    <t>P値</t>
  </si>
  <si>
    <t>B2:E32</t>
  </si>
  <si>
    <t xml:space="preserve">データ入力範囲 </t>
  </si>
  <si>
    <t>説明変数</t>
  </si>
  <si>
    <t>増減法</t>
  </si>
  <si>
    <t>投入</t>
  </si>
  <si>
    <t>除去</t>
  </si>
  <si>
    <t>線形結合している変数を除いて分析する</t>
  </si>
  <si>
    <t>ケースの要約</t>
  </si>
  <si>
    <t>%</t>
  </si>
  <si>
    <t>有効ケース</t>
  </si>
  <si>
    <t>目的変数のみ不明</t>
  </si>
  <si>
    <t>説明変数のみ不明</t>
  </si>
  <si>
    <t>ともに不明</t>
  </si>
  <si>
    <t>全　体</t>
  </si>
  <si>
    <t>変　数</t>
  </si>
  <si>
    <t>不偏分散</t>
  </si>
  <si>
    <t>標準偏差</t>
  </si>
  <si>
    <t>最小値</t>
  </si>
  <si>
    <t>最大値</t>
  </si>
  <si>
    <t>相関行列</t>
  </si>
  <si>
    <t>線形結合している変数</t>
  </si>
  <si>
    <t>なし</t>
  </si>
  <si>
    <t>変数選択の方法</t>
  </si>
  <si>
    <t>投入基準P値</t>
  </si>
  <si>
    <t>除去基準P値</t>
  </si>
  <si>
    <t>回帰式の精度</t>
  </si>
  <si>
    <t>重相関係数</t>
  </si>
  <si>
    <t>R</t>
  </si>
  <si>
    <t>修正R</t>
  </si>
  <si>
    <t>決定係数</t>
  </si>
  <si>
    <t>R2乗</t>
  </si>
  <si>
    <t>修正R2乗</t>
  </si>
  <si>
    <t>ダービン=ワトソン比</t>
  </si>
  <si>
    <t>AIC</t>
  </si>
  <si>
    <t>回帰式の有意性（分散分析）</t>
  </si>
  <si>
    <t>要　因</t>
  </si>
  <si>
    <t>平方和</t>
  </si>
  <si>
    <t>回帰式に含まれる変数（偏回帰係数・信頼区間等）</t>
  </si>
  <si>
    <t>偏回帰係数</t>
  </si>
  <si>
    <t>標準偏回帰係数</t>
  </si>
  <si>
    <t>偏回帰係数の95%信頼区間</t>
  </si>
  <si>
    <t>下限値</t>
  </si>
  <si>
    <t>上限値</t>
  </si>
  <si>
    <t>偏回帰係数の有意性の検定</t>
  </si>
  <si>
    <t>t　値</t>
  </si>
  <si>
    <t>目的変数との相関</t>
  </si>
  <si>
    <t>単相関</t>
  </si>
  <si>
    <t>偏相関</t>
  </si>
  <si>
    <t>多重共線性の統計量</t>
  </si>
  <si>
    <t>トレランス</t>
  </si>
  <si>
    <t>VIF</t>
  </si>
  <si>
    <t>-</t>
  </si>
  <si>
    <t>回帰変動</t>
  </si>
  <si>
    <t>誤差変動</t>
  </si>
  <si>
    <t>全体変動</t>
  </si>
  <si>
    <t>定数項</t>
  </si>
  <si>
    <t>変数選択結果</t>
  </si>
  <si>
    <t>*：P&lt;0.05</t>
  </si>
  <si>
    <t>**：P&lt;0.01</t>
  </si>
  <si>
    <t>0.2</t>
  </si>
  <si>
    <t>Case 1</t>
    <phoneticPr fontId="2"/>
  </si>
  <si>
    <t>RES</t>
    <phoneticPr fontId="2"/>
  </si>
  <si>
    <t>Y3</t>
    <phoneticPr fontId="2"/>
  </si>
  <si>
    <t>RES^2</t>
    <phoneticPr fontId="2"/>
  </si>
  <si>
    <t>SS</t>
    <phoneticPr fontId="2"/>
  </si>
  <si>
    <t>全変数</t>
  </si>
  <si>
    <t>設定オプション（以下6行を非表示にしています。再表示で展開します。）</t>
    <phoneticPr fontId="2"/>
  </si>
  <si>
    <t>相関係数（絶対値、|r|）</t>
    <rPh sb="0" eb="4">
      <t>ソウカンケイスウ</t>
    </rPh>
    <rPh sb="5" eb="8">
      <t>ゼッタイチ</t>
    </rPh>
    <phoneticPr fontId="2"/>
  </si>
  <si>
    <t>相関の強さの目安</t>
    <rPh sb="0" eb="2">
      <t>ソウカン</t>
    </rPh>
    <rPh sb="3" eb="4">
      <t>ツヨ</t>
    </rPh>
    <rPh sb="6" eb="8">
      <t>メヤス</t>
    </rPh>
    <phoneticPr fontId="2"/>
  </si>
  <si>
    <t>0.7 ～ 1.0</t>
    <phoneticPr fontId="2"/>
  </si>
  <si>
    <t>0.4 ～ 0.7</t>
    <phoneticPr fontId="2"/>
  </si>
  <si>
    <t>0.2 ～ 0.4</t>
    <phoneticPr fontId="2"/>
  </si>
  <si>
    <t>0.0 ～ 0.2</t>
    <phoneticPr fontId="2"/>
  </si>
  <si>
    <t>強い相関</t>
    <rPh sb="0" eb="1">
      <t>ツヨ</t>
    </rPh>
    <rPh sb="2" eb="4">
      <t>ソウカン</t>
    </rPh>
    <phoneticPr fontId="2"/>
  </si>
  <si>
    <t>中程度の相関</t>
    <rPh sb="0" eb="3">
      <t>チュウテイド</t>
    </rPh>
    <rPh sb="4" eb="6">
      <t>ソウカン</t>
    </rPh>
    <phoneticPr fontId="2"/>
  </si>
  <si>
    <t>弱い相関</t>
    <rPh sb="0" eb="1">
      <t>ヨワ</t>
    </rPh>
    <rPh sb="2" eb="4">
      <t>ソウカン</t>
    </rPh>
    <phoneticPr fontId="2"/>
  </si>
  <si>
    <t>相関なし</t>
    <rPh sb="0" eb="2">
      <t>ソウカン</t>
    </rPh>
    <phoneticPr fontId="2"/>
  </si>
  <si>
    <t>Correlation Coefficient</t>
    <phoneticPr fontId="2"/>
  </si>
  <si>
    <t>Pearson:</t>
    <phoneticPr fontId="2"/>
  </si>
  <si>
    <t>Spearman:</t>
    <phoneticPr fontId="2"/>
  </si>
  <si>
    <t>Corr.</t>
    <phoneticPr fontId="2"/>
  </si>
  <si>
    <t>スピアマンの順位相関行列</t>
  </si>
  <si>
    <t>Y3</t>
  </si>
  <si>
    <t>順位相関係数の検定　［上三角：P値/下三角：*,P&lt;0.05 **,P&lt;0.01］</t>
  </si>
  <si>
    <t>※ 相関係数の絶対値が１のため計算できません。</t>
  </si>
  <si>
    <t>サンプルサイズ</t>
  </si>
  <si>
    <t>BellCurve for Excel (version 4.09)</t>
  </si>
  <si>
    <t>2025/08/14 12:47:27</t>
  </si>
  <si>
    <t>EXCEL_06.xlsx / 6(1)1b / B3:E13</t>
  </si>
  <si>
    <t>( X ) , ( Y1 ) , ( Y2 ) , ( Y3 )</t>
  </si>
  <si>
    <t>B3:E13</t>
  </si>
  <si>
    <t>データ入力範囲</t>
  </si>
  <si>
    <t>分析に用いる変数</t>
  </si>
  <si>
    <t>ペアワイズで計算から除く</t>
  </si>
  <si>
    <t>設定オプション（以下3行を非表示にしています。再表示で展開します。）</t>
    <phoneticPr fontId="2"/>
  </si>
  <si>
    <t>Y(rand)</t>
    <phoneticPr fontId="2"/>
  </si>
  <si>
    <t>Y(fix)</t>
    <phoneticPr fontId="2"/>
  </si>
  <si>
    <t>PRED</t>
    <phoneticPr fontId="2"/>
  </si>
  <si>
    <t>Slope:</t>
    <phoneticPr fontId="2"/>
  </si>
  <si>
    <t>Intercept:</t>
    <phoneticPr fontId="2"/>
  </si>
  <si>
    <t>Case 2</t>
    <phoneticPr fontId="2"/>
  </si>
  <si>
    <t>Case 3</t>
    <phoneticPr fontId="2"/>
  </si>
  <si>
    <t>ME i</t>
    <phoneticPr fontId="2"/>
  </si>
  <si>
    <t>ME i^2</t>
    <phoneticPr fontId="2"/>
  </si>
  <si>
    <t>ME,RMSE</t>
    <phoneticPr fontId="2"/>
  </si>
  <si>
    <t>generate data by RND function</t>
    <phoneticPr fontId="2"/>
  </si>
  <si>
    <t>Paste generated value</t>
    <phoneticPr fontId="2"/>
  </si>
  <si>
    <t>round</t>
    <phoneticPr fontId="2"/>
  </si>
  <si>
    <t>2025/08/14 18:54:35</t>
  </si>
  <si>
    <t>EXCEL_06.xlsx / 6(2)3 / B2:E32</t>
  </si>
  <si>
    <t>2025/08/14 20:55:41</t>
  </si>
  <si>
    <t>0.05</t>
  </si>
  <si>
    <t>設定オプション（以下9行を非表示にしています。再表示で展開します。）</t>
    <phoneticPr fontId="2"/>
  </si>
  <si>
    <t>EXCEL分析ツールを用いて回帰分析した結果</t>
    <rPh sb="5" eb="7">
      <t>ブンセキ</t>
    </rPh>
    <rPh sb="11" eb="12">
      <t>モチ</t>
    </rPh>
    <rPh sb="14" eb="18">
      <t>カイキブンセキ</t>
    </rPh>
    <rPh sb="20" eb="22">
      <t>ケッカ</t>
    </rPh>
    <phoneticPr fontId="2"/>
  </si>
  <si>
    <t>分析ツールを用いて回帰分析した結果</t>
    <rPh sb="0" eb="2">
      <t>ブンセキ</t>
    </rPh>
    <rPh sb="6" eb="7">
      <t>モチ</t>
    </rPh>
    <rPh sb="9" eb="13">
      <t>カイキブンセキ</t>
    </rPh>
    <rPh sb="15" eb="17">
      <t>ケッカ</t>
    </rPh>
    <phoneticPr fontId="2"/>
  </si>
  <si>
    <t>下に各種相関係数の値</t>
    <rPh sb="0" eb="1">
      <t>シタ</t>
    </rPh>
    <rPh sb="2" eb="4">
      <t>カクシュ</t>
    </rPh>
    <rPh sb="4" eb="8">
      <t>ソウカンケイスウ</t>
    </rPh>
    <rPh sb="9" eb="10">
      <t>アタイ</t>
    </rPh>
    <phoneticPr fontId="2"/>
  </si>
  <si>
    <t>このシートはEXCEL統計により作成されるものであり</t>
  </si>
  <si>
    <t>EXCEL単体では得られない</t>
  </si>
  <si>
    <t>EXCELソルバー機能を用いて回帰モデルあてはめ</t>
    <rPh sb="9" eb="11">
      <t>キノウ</t>
    </rPh>
    <rPh sb="12" eb="13">
      <t>モチ</t>
    </rPh>
    <rPh sb="15" eb="17">
      <t>カイキ</t>
    </rPh>
    <phoneticPr fontId="2"/>
  </si>
  <si>
    <t>ME、RMSEの算出（乱数を用いているので操作のたびに乱数が変化し、その結果各種数値が変化する）</t>
    <rPh sb="8" eb="10">
      <t>サンシュツ</t>
    </rPh>
    <rPh sb="11" eb="13">
      <t>ランスウ</t>
    </rPh>
    <rPh sb="14" eb="15">
      <t>モチ</t>
    </rPh>
    <rPh sb="21" eb="23">
      <t>ソウサ</t>
    </rPh>
    <rPh sb="27" eb="29">
      <t>ランスウ</t>
    </rPh>
    <rPh sb="30" eb="32">
      <t>ヘンカ</t>
    </rPh>
    <rPh sb="36" eb="38">
      <t>ケッカ</t>
    </rPh>
    <rPh sb="38" eb="42">
      <t>カクシュスウチ</t>
    </rPh>
    <rPh sb="43" eb="45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</si>
</sst>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.000"/>
    <numFmt numFmtId="178" formatCode="[&lt;0.001]&quot;P &lt; 0.001&quot;;0.0000"/>
    <numFmt numFmtId="179" formatCode="0.0"/>
    <numFmt numFmtId="180" formatCode="0.00000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Calibri"/>
      <family val="2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UD デジタル 教科書体 NK"/>
      <family val="1"/>
      <charset val="128"/>
    </font>
    <font>
      <sz val="10"/>
      <name val="Calibri"/>
      <family val="2"/>
    </font>
    <font>
      <sz val="11"/>
      <color rgb="FFFF0000"/>
      <name val="UD デジタル 教科書体 NK-R"/>
      <family val="1"/>
      <charset val="128"/>
    </font>
    <font>
      <sz val="12"/>
      <color rgb="FFFF0000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3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0" xfId="0" applyFont="1">
      <alignment vertical="center"/>
    </xf>
    <xf numFmtId="178" fontId="7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3" fillId="2" borderId="0" xfId="0" applyFont="1" applyFill="1">
      <alignment vertical="center"/>
    </xf>
    <xf numFmtId="177" fontId="3" fillId="0" borderId="0" xfId="0" applyNumberFormat="1" applyFo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0" fillId="2" borderId="0" xfId="0" applyNumberForma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</cellXfs>
  <cellStyles count="5">
    <cellStyle name="ハイパーリンク" xfId="3" builtinId="8"/>
    <cellStyle name="標準" xfId="0" builtinId="0"/>
    <cellStyle name="標準 2" xfId="1" xr:uid="{74811370-26A5-4761-A4CA-71184E8DD21B}"/>
    <cellStyle name="標準 3" xfId="2" xr:uid="{B179D942-F705-4181-8FC6-670C95103A7E}"/>
    <cellStyle name="標準 4" xfId="4" xr:uid="{00B636D5-3D82-4E54-8116-2D49E6B2D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4201974753157"/>
          <c:y val="9.3878125000000007E-2"/>
          <c:w val="0.70672759655043116"/>
          <c:h val="0.7482973214206809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'6(1)3'!$B$4:$B$13</c:f>
              <c:numCache>
                <c:formatCode>0.00</c:formatCode>
                <c:ptCount val="10"/>
                <c:pt idx="0">
                  <c:v>0.7</c:v>
                </c:pt>
                <c:pt idx="1">
                  <c:v>1.45</c:v>
                </c:pt>
                <c:pt idx="2">
                  <c:v>1.86</c:v>
                </c:pt>
                <c:pt idx="3">
                  <c:v>3.89</c:v>
                </c:pt>
                <c:pt idx="4">
                  <c:v>4.26</c:v>
                </c:pt>
                <c:pt idx="5">
                  <c:v>5.17</c:v>
                </c:pt>
                <c:pt idx="6">
                  <c:v>6.1</c:v>
                </c:pt>
                <c:pt idx="7">
                  <c:v>7.18</c:v>
                </c:pt>
                <c:pt idx="8">
                  <c:v>8.5399999999999991</c:v>
                </c:pt>
                <c:pt idx="9">
                  <c:v>9.77</c:v>
                </c:pt>
              </c:numCache>
            </c:numRef>
          </c:xVal>
          <c:yVal>
            <c:numRef>
              <c:f>'6(1)3'!$C$4:$C$13</c:f>
              <c:numCache>
                <c:formatCode>0.00</c:formatCode>
                <c:ptCount val="10"/>
                <c:pt idx="0">
                  <c:v>3.19</c:v>
                </c:pt>
                <c:pt idx="1">
                  <c:v>1.81</c:v>
                </c:pt>
                <c:pt idx="2">
                  <c:v>2.1</c:v>
                </c:pt>
                <c:pt idx="3">
                  <c:v>3.63</c:v>
                </c:pt>
                <c:pt idx="4">
                  <c:v>4.3899999999999997</c:v>
                </c:pt>
                <c:pt idx="5">
                  <c:v>5.4</c:v>
                </c:pt>
                <c:pt idx="6">
                  <c:v>5.88</c:v>
                </c:pt>
                <c:pt idx="7">
                  <c:v>6.41</c:v>
                </c:pt>
                <c:pt idx="8">
                  <c:v>9.43</c:v>
                </c:pt>
                <c:pt idx="9">
                  <c:v>8.94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E0-46C1-A3E5-B9FC8D04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13151"/>
        <c:axId val="1"/>
      </c:scatterChart>
      <c:valAx>
        <c:axId val="1602913151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Y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  <a:cs typeface="Arial" pitchFamily="34" charset="0"/>
              </a:defRPr>
            </a:pPr>
            <a:endParaRPr lang="ja-JP"/>
          </a:p>
        </c:txPr>
        <c:crossAx val="1602913151"/>
        <c:crossesAt val="0"/>
        <c:crossBetween val="midCat"/>
        <c:majorUnit val="2"/>
        <c:min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'6(2)1'!$N$4</c:f>
              <c:strCache>
                <c:ptCount val="1"/>
                <c:pt idx="0">
                  <c:v>RES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'6(2)1'!$J$5:$J$14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'6(2)1'!$N$5:$N$14</c:f>
              <c:numCache>
                <c:formatCode>General</c:formatCode>
                <c:ptCount val="10"/>
                <c:pt idx="0">
                  <c:v>-0.11210389610389604</c:v>
                </c:pt>
                <c:pt idx="1">
                  <c:v>-0.12420779220779199</c:v>
                </c:pt>
                <c:pt idx="2">
                  <c:v>-0.22631168831168802</c:v>
                </c:pt>
                <c:pt idx="3">
                  <c:v>-0.17841558441558369</c:v>
                </c:pt>
                <c:pt idx="4">
                  <c:v>-0.30051948051947974</c:v>
                </c:pt>
                <c:pt idx="5">
                  <c:v>-0.64262337662337643</c:v>
                </c:pt>
                <c:pt idx="6">
                  <c:v>-0.36472727272727212</c:v>
                </c:pt>
                <c:pt idx="7">
                  <c:v>-0.5968311688311676</c:v>
                </c:pt>
                <c:pt idx="8">
                  <c:v>-0.53893506493506393</c:v>
                </c:pt>
                <c:pt idx="9">
                  <c:v>1.9289610389610399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64-4DFB-A36C-F6B8741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2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'6(2)1'!$V$4</c:f>
              <c:strCache>
                <c:ptCount val="1"/>
                <c:pt idx="0">
                  <c:v>RES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'6(2)1'!$R$5:$R$14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'6(2)1'!$V$5:$V$14</c:f>
              <c:numCache>
                <c:formatCode>General</c:formatCode>
                <c:ptCount val="10"/>
                <c:pt idx="0">
                  <c:v>-1.1456462858956074</c:v>
                </c:pt>
                <c:pt idx="1">
                  <c:v>-0.10461432219684763</c:v>
                </c:pt>
                <c:pt idx="2">
                  <c:v>0.45641764150191033</c:v>
                </c:pt>
                <c:pt idx="3">
                  <c:v>0.48744960520067071</c:v>
                </c:pt>
                <c:pt idx="4">
                  <c:v>0.57848156889942892</c:v>
                </c:pt>
                <c:pt idx="5">
                  <c:v>0.28951353259818902</c:v>
                </c:pt>
                <c:pt idx="6">
                  <c:v>0.38054549629694723</c:v>
                </c:pt>
                <c:pt idx="7">
                  <c:v>0.13157745999570736</c:v>
                </c:pt>
                <c:pt idx="8">
                  <c:v>-0.4273905763055339</c:v>
                </c:pt>
                <c:pt idx="9">
                  <c:v>-0.64635861260677441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83-430A-86FE-D22EC597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'6(3)'!$E$4</c:f>
              <c:strCache>
                <c:ptCount val="1"/>
                <c:pt idx="0">
                  <c:v>PRED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'6(3)'!$E$5:$E$29</c:f>
              <c:numCache>
                <c:formatCode>General</c:formatCode>
                <c:ptCount val="25"/>
                <c:pt idx="0">
                  <c:v>1.0152943410845168</c:v>
                </c:pt>
                <c:pt idx="1">
                  <c:v>2.0057140571931447</c:v>
                </c:pt>
                <c:pt idx="2">
                  <c:v>2.9961337733017723</c:v>
                </c:pt>
                <c:pt idx="3">
                  <c:v>3.9865534894104</c:v>
                </c:pt>
                <c:pt idx="4">
                  <c:v>4.9769732055190286</c:v>
                </c:pt>
                <c:pt idx="5">
                  <c:v>5.9673929216276562</c:v>
                </c:pt>
                <c:pt idx="6">
                  <c:v>6.9578126377362839</c:v>
                </c:pt>
                <c:pt idx="7">
                  <c:v>7.9482323538449116</c:v>
                </c:pt>
                <c:pt idx="8">
                  <c:v>8.9386520699535392</c:v>
                </c:pt>
                <c:pt idx="9">
                  <c:v>9.9290717860621669</c:v>
                </c:pt>
                <c:pt idx="10">
                  <c:v>10.919491502170795</c:v>
                </c:pt>
                <c:pt idx="11">
                  <c:v>11.909911218279422</c:v>
                </c:pt>
                <c:pt idx="12">
                  <c:v>12.90033093438805</c:v>
                </c:pt>
                <c:pt idx="13">
                  <c:v>13.890750650496678</c:v>
                </c:pt>
                <c:pt idx="14">
                  <c:v>14.881170366605305</c:v>
                </c:pt>
                <c:pt idx="15">
                  <c:v>15.871590082713933</c:v>
                </c:pt>
                <c:pt idx="16">
                  <c:v>16.862009798822562</c:v>
                </c:pt>
                <c:pt idx="17">
                  <c:v>17.852429514931192</c:v>
                </c:pt>
                <c:pt idx="18">
                  <c:v>18.842849231039818</c:v>
                </c:pt>
                <c:pt idx="19">
                  <c:v>19.833268947148447</c:v>
                </c:pt>
                <c:pt idx="20">
                  <c:v>20.823688663257073</c:v>
                </c:pt>
                <c:pt idx="21">
                  <c:v>21.814108379365702</c:v>
                </c:pt>
                <c:pt idx="22">
                  <c:v>22.804528095474328</c:v>
                </c:pt>
                <c:pt idx="23">
                  <c:v>23.794947811582958</c:v>
                </c:pt>
                <c:pt idx="24">
                  <c:v>24.785367527691584</c:v>
                </c:pt>
              </c:numCache>
            </c:numRef>
          </c:xVal>
          <c:yVal>
            <c:numRef>
              <c:f>'6(3)'!$D$5:$D$29</c:f>
              <c:numCache>
                <c:formatCode>General</c:formatCode>
                <c:ptCount val="25"/>
                <c:pt idx="0">
                  <c:v>1.1599999999999999</c:v>
                </c:pt>
                <c:pt idx="1">
                  <c:v>2.5099999999999998</c:v>
                </c:pt>
                <c:pt idx="2">
                  <c:v>3.69</c:v>
                </c:pt>
                <c:pt idx="3">
                  <c:v>3.59</c:v>
                </c:pt>
                <c:pt idx="4">
                  <c:v>5.35</c:v>
                </c:pt>
                <c:pt idx="5">
                  <c:v>6.65</c:v>
                </c:pt>
                <c:pt idx="6">
                  <c:v>6.71</c:v>
                </c:pt>
                <c:pt idx="7">
                  <c:v>7.1</c:v>
                </c:pt>
                <c:pt idx="8">
                  <c:v>8.73</c:v>
                </c:pt>
                <c:pt idx="9">
                  <c:v>10.94</c:v>
                </c:pt>
                <c:pt idx="10">
                  <c:v>11.39</c:v>
                </c:pt>
                <c:pt idx="11">
                  <c:v>11.19</c:v>
                </c:pt>
                <c:pt idx="12">
                  <c:v>12.8</c:v>
                </c:pt>
                <c:pt idx="13">
                  <c:v>13.23</c:v>
                </c:pt>
                <c:pt idx="14">
                  <c:v>15.96</c:v>
                </c:pt>
                <c:pt idx="15">
                  <c:v>16.59</c:v>
                </c:pt>
                <c:pt idx="16">
                  <c:v>16.57</c:v>
                </c:pt>
                <c:pt idx="17">
                  <c:v>17.16</c:v>
                </c:pt>
                <c:pt idx="18">
                  <c:v>18.39</c:v>
                </c:pt>
                <c:pt idx="19">
                  <c:v>20.48</c:v>
                </c:pt>
                <c:pt idx="20">
                  <c:v>21.37</c:v>
                </c:pt>
                <c:pt idx="21">
                  <c:v>21.66</c:v>
                </c:pt>
                <c:pt idx="22">
                  <c:v>23.11</c:v>
                </c:pt>
                <c:pt idx="23">
                  <c:v>24.92</c:v>
                </c:pt>
                <c:pt idx="24">
                  <c:v>24.52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C2-4358-B004-4228F22642B5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'6(3)'!$J$32:$J$33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'6(3)'!$K$32:$K$33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C2-4358-B004-4228F226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5"/>
        <c:minorUnit val="1"/>
      </c:valAx>
      <c:valAx>
        <c:axId val="1290405071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'6(3)'!$K$4</c:f>
              <c:strCache>
                <c:ptCount val="1"/>
                <c:pt idx="0">
                  <c:v>Y(rand)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'6(3)'!$M$5:$M$29</c:f>
              <c:numCache>
                <c:formatCode>General</c:formatCode>
                <c:ptCount val="25"/>
                <c:pt idx="0">
                  <c:v>0.86673138366822244</c:v>
                </c:pt>
                <c:pt idx="1">
                  <c:v>1.708588142360556</c:v>
                </c:pt>
                <c:pt idx="2">
                  <c:v>2.5504449010528893</c:v>
                </c:pt>
                <c:pt idx="3">
                  <c:v>3.3923016597452231</c:v>
                </c:pt>
                <c:pt idx="4">
                  <c:v>4.2341584184375574</c:v>
                </c:pt>
                <c:pt idx="5">
                  <c:v>5.0760151771298903</c:v>
                </c:pt>
                <c:pt idx="6">
                  <c:v>5.917871935822224</c:v>
                </c:pt>
                <c:pt idx="7">
                  <c:v>6.7597286945145578</c:v>
                </c:pt>
                <c:pt idx="8">
                  <c:v>7.6015854532068916</c:v>
                </c:pt>
                <c:pt idx="9">
                  <c:v>8.4434422118992245</c:v>
                </c:pt>
                <c:pt idx="10">
                  <c:v>9.2852989705915583</c:v>
                </c:pt>
                <c:pt idx="11">
                  <c:v>10.12715572928389</c:v>
                </c:pt>
                <c:pt idx="12">
                  <c:v>10.969012487976224</c:v>
                </c:pt>
                <c:pt idx="13">
                  <c:v>11.810869246668558</c:v>
                </c:pt>
                <c:pt idx="14">
                  <c:v>12.652726005360892</c:v>
                </c:pt>
                <c:pt idx="15">
                  <c:v>13.494582764053225</c:v>
                </c:pt>
                <c:pt idx="16">
                  <c:v>14.336439522745559</c:v>
                </c:pt>
                <c:pt idx="17">
                  <c:v>15.178296281437893</c:v>
                </c:pt>
                <c:pt idx="18">
                  <c:v>16.020153040130229</c:v>
                </c:pt>
                <c:pt idx="19">
                  <c:v>16.862009798822562</c:v>
                </c:pt>
                <c:pt idx="20">
                  <c:v>17.703866557514896</c:v>
                </c:pt>
                <c:pt idx="21">
                  <c:v>18.54572331620723</c:v>
                </c:pt>
                <c:pt idx="22">
                  <c:v>19.387580074899564</c:v>
                </c:pt>
                <c:pt idx="23">
                  <c:v>20.229436833591894</c:v>
                </c:pt>
                <c:pt idx="24">
                  <c:v>21.071293592284228</c:v>
                </c:pt>
              </c:numCache>
            </c:numRef>
          </c:xVal>
          <c:yVal>
            <c:numRef>
              <c:f>'6(3)'!$L$5:$L$29</c:f>
              <c:numCache>
                <c:formatCode>General</c:formatCode>
                <c:ptCount val="25"/>
                <c:pt idx="0">
                  <c:v>1.1599999999999999</c:v>
                </c:pt>
                <c:pt idx="1">
                  <c:v>2.5099999999999998</c:v>
                </c:pt>
                <c:pt idx="2">
                  <c:v>3.69</c:v>
                </c:pt>
                <c:pt idx="3">
                  <c:v>3.59</c:v>
                </c:pt>
                <c:pt idx="4">
                  <c:v>5.35</c:v>
                </c:pt>
                <c:pt idx="5">
                  <c:v>6.65</c:v>
                </c:pt>
                <c:pt idx="6">
                  <c:v>6.71</c:v>
                </c:pt>
                <c:pt idx="7">
                  <c:v>7.1</c:v>
                </c:pt>
                <c:pt idx="8">
                  <c:v>8.73</c:v>
                </c:pt>
                <c:pt idx="9">
                  <c:v>10.94</c:v>
                </c:pt>
                <c:pt idx="10">
                  <c:v>11.39</c:v>
                </c:pt>
                <c:pt idx="11">
                  <c:v>11.19</c:v>
                </c:pt>
                <c:pt idx="12">
                  <c:v>12.8</c:v>
                </c:pt>
                <c:pt idx="13">
                  <c:v>13.23</c:v>
                </c:pt>
                <c:pt idx="14">
                  <c:v>15.96</c:v>
                </c:pt>
                <c:pt idx="15">
                  <c:v>16.59</c:v>
                </c:pt>
                <c:pt idx="16">
                  <c:v>16.57</c:v>
                </c:pt>
                <c:pt idx="17">
                  <c:v>17.16</c:v>
                </c:pt>
                <c:pt idx="18">
                  <c:v>18.39</c:v>
                </c:pt>
                <c:pt idx="19">
                  <c:v>20.48</c:v>
                </c:pt>
                <c:pt idx="20">
                  <c:v>21.37</c:v>
                </c:pt>
                <c:pt idx="21">
                  <c:v>21.66</c:v>
                </c:pt>
                <c:pt idx="22">
                  <c:v>23.11</c:v>
                </c:pt>
                <c:pt idx="23">
                  <c:v>24.92</c:v>
                </c:pt>
                <c:pt idx="24">
                  <c:v>24.52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0C-41DB-8DA8-E52BC2A32869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'6(3)'!$J$32:$J$33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'6(3)'!$K$32:$K$33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0C-41DB-8DA8-E52BC2A3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5"/>
        <c:minorUnit val="1"/>
      </c:valAx>
      <c:valAx>
        <c:axId val="1290405071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'6(3)'!$S$4</c:f>
              <c:strCache>
                <c:ptCount val="1"/>
                <c:pt idx="0">
                  <c:v>Y(rand)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'6(3)'!$U$5:$U$29</c:f>
              <c:numCache>
                <c:formatCode>General</c:formatCode>
                <c:ptCount val="25"/>
                <c:pt idx="0">
                  <c:v>1.0152943410845168</c:v>
                </c:pt>
                <c:pt idx="1">
                  <c:v>2.0057140571931447</c:v>
                </c:pt>
                <c:pt idx="2">
                  <c:v>2.9961337733017723</c:v>
                </c:pt>
                <c:pt idx="3">
                  <c:v>3.9865534894104</c:v>
                </c:pt>
                <c:pt idx="4">
                  <c:v>4.9769732055190286</c:v>
                </c:pt>
                <c:pt idx="5">
                  <c:v>5.9673929216276562</c:v>
                </c:pt>
                <c:pt idx="6">
                  <c:v>6.9578126377362839</c:v>
                </c:pt>
                <c:pt idx="7">
                  <c:v>7.9482323538449116</c:v>
                </c:pt>
                <c:pt idx="8">
                  <c:v>8.9386520699535392</c:v>
                </c:pt>
                <c:pt idx="9">
                  <c:v>9.9290717860621669</c:v>
                </c:pt>
                <c:pt idx="10">
                  <c:v>10.919491502170795</c:v>
                </c:pt>
                <c:pt idx="11">
                  <c:v>11.909911218279422</c:v>
                </c:pt>
                <c:pt idx="12">
                  <c:v>12.90033093438805</c:v>
                </c:pt>
                <c:pt idx="13">
                  <c:v>13.890750650496678</c:v>
                </c:pt>
                <c:pt idx="14">
                  <c:v>14.881170366605305</c:v>
                </c:pt>
                <c:pt idx="15">
                  <c:v>15.871590082713933</c:v>
                </c:pt>
                <c:pt idx="16">
                  <c:v>16.862009798822562</c:v>
                </c:pt>
                <c:pt idx="17">
                  <c:v>17.852429514931192</c:v>
                </c:pt>
                <c:pt idx="18">
                  <c:v>18.842849231039818</c:v>
                </c:pt>
                <c:pt idx="19">
                  <c:v>19.833268947148447</c:v>
                </c:pt>
                <c:pt idx="20">
                  <c:v>20.823688663257073</c:v>
                </c:pt>
                <c:pt idx="21">
                  <c:v>21.814108379365702</c:v>
                </c:pt>
                <c:pt idx="22">
                  <c:v>22.804528095474328</c:v>
                </c:pt>
                <c:pt idx="23">
                  <c:v>23.794947811582958</c:v>
                </c:pt>
                <c:pt idx="24">
                  <c:v>24.785367527691584</c:v>
                </c:pt>
              </c:numCache>
            </c:numRef>
          </c:xVal>
          <c:yVal>
            <c:numRef>
              <c:f>'6(3)'!$T$5:$T$29</c:f>
              <c:numCache>
                <c:formatCode>General</c:formatCode>
                <c:ptCount val="25"/>
                <c:pt idx="0">
                  <c:v>0.31</c:v>
                </c:pt>
                <c:pt idx="1">
                  <c:v>7.0000000000000007E-2</c:v>
                </c:pt>
                <c:pt idx="2">
                  <c:v>0.9</c:v>
                </c:pt>
                <c:pt idx="3">
                  <c:v>5.81</c:v>
                </c:pt>
                <c:pt idx="4">
                  <c:v>8.48</c:v>
                </c:pt>
                <c:pt idx="5">
                  <c:v>8.75</c:v>
                </c:pt>
                <c:pt idx="6">
                  <c:v>6.12</c:v>
                </c:pt>
                <c:pt idx="7">
                  <c:v>7.02</c:v>
                </c:pt>
                <c:pt idx="8">
                  <c:v>10.11</c:v>
                </c:pt>
                <c:pt idx="9">
                  <c:v>6.38</c:v>
                </c:pt>
                <c:pt idx="10">
                  <c:v>8.32</c:v>
                </c:pt>
                <c:pt idx="11">
                  <c:v>13.48</c:v>
                </c:pt>
                <c:pt idx="12">
                  <c:v>11.66</c:v>
                </c:pt>
                <c:pt idx="13">
                  <c:v>17.66</c:v>
                </c:pt>
                <c:pt idx="14">
                  <c:v>12.03</c:v>
                </c:pt>
                <c:pt idx="15">
                  <c:v>15.13</c:v>
                </c:pt>
                <c:pt idx="16">
                  <c:v>14.61</c:v>
                </c:pt>
                <c:pt idx="17">
                  <c:v>19.16</c:v>
                </c:pt>
                <c:pt idx="18">
                  <c:v>21.74</c:v>
                </c:pt>
                <c:pt idx="19">
                  <c:v>20.87</c:v>
                </c:pt>
                <c:pt idx="20">
                  <c:v>18.36</c:v>
                </c:pt>
                <c:pt idx="21">
                  <c:v>19.53</c:v>
                </c:pt>
                <c:pt idx="22">
                  <c:v>21.89</c:v>
                </c:pt>
                <c:pt idx="23">
                  <c:v>22.38</c:v>
                </c:pt>
                <c:pt idx="24">
                  <c:v>21.55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BA-4985-853F-D7AB675FAFEE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'6(3)'!$J$32:$J$33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'6(3)'!$K$32:$K$33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BA-4985-853F-D7AB675F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5"/>
        <c:minorUnit val="1"/>
      </c:valAx>
      <c:valAx>
        <c:axId val="1290405071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13333333333334"/>
          <c:y val="7.9375000000000001E-2"/>
          <c:w val="0.78508750000000016"/>
          <c:h val="0.76080106774974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'6(4)2'!$B$2</c:f>
              <c:strCache>
                <c:ptCount val="1"/>
                <c:pt idx="0">
                  <c:v>X1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1"/>
            <c:dispRSqr val="0"/>
            <c:dispEq val="0"/>
          </c:trendline>
          <c:xVal>
            <c:numRef>
              <c:f>'6(4)2'!$B$3:$B$32</c:f>
              <c:numCache>
                <c:formatCode>0.000</c:formatCode>
                <c:ptCount val="30"/>
                <c:pt idx="0">
                  <c:v>0.95299999999999996</c:v>
                </c:pt>
                <c:pt idx="1">
                  <c:v>0.78</c:v>
                </c:pt>
                <c:pt idx="2">
                  <c:v>9.6000000000000002E-2</c:v>
                </c:pt>
                <c:pt idx="3">
                  <c:v>0.52600000000000002</c:v>
                </c:pt>
                <c:pt idx="4">
                  <c:v>0.99199999999999999</c:v>
                </c:pt>
                <c:pt idx="5">
                  <c:v>0.51200000000000001</c:v>
                </c:pt>
                <c:pt idx="6">
                  <c:v>0.46800000000000003</c:v>
                </c:pt>
                <c:pt idx="7">
                  <c:v>0.71599999999999997</c:v>
                </c:pt>
                <c:pt idx="8">
                  <c:v>0.95699999999999996</c:v>
                </c:pt>
                <c:pt idx="9">
                  <c:v>0.89600000000000002</c:v>
                </c:pt>
                <c:pt idx="10">
                  <c:v>0.13200000000000001</c:v>
                </c:pt>
                <c:pt idx="11">
                  <c:v>8.3000000000000004E-2</c:v>
                </c:pt>
                <c:pt idx="12">
                  <c:v>0.90600000000000003</c:v>
                </c:pt>
                <c:pt idx="13">
                  <c:v>0.78100000000000003</c:v>
                </c:pt>
                <c:pt idx="14">
                  <c:v>0.17199999999999999</c:v>
                </c:pt>
                <c:pt idx="15">
                  <c:v>0.312</c:v>
                </c:pt>
                <c:pt idx="16">
                  <c:v>0.86499999999999999</c:v>
                </c:pt>
                <c:pt idx="17">
                  <c:v>0.91700000000000004</c:v>
                </c:pt>
                <c:pt idx="18">
                  <c:v>0.20699999999999999</c:v>
                </c:pt>
                <c:pt idx="19">
                  <c:v>0.58399999999999996</c:v>
                </c:pt>
                <c:pt idx="20">
                  <c:v>0.17799999999999999</c:v>
                </c:pt>
                <c:pt idx="21">
                  <c:v>0.33400000000000002</c:v>
                </c:pt>
                <c:pt idx="22">
                  <c:v>0.73399999999999999</c:v>
                </c:pt>
                <c:pt idx="23">
                  <c:v>0.96899999999999997</c:v>
                </c:pt>
                <c:pt idx="24">
                  <c:v>0.53400000000000003</c:v>
                </c:pt>
                <c:pt idx="25">
                  <c:v>0.11</c:v>
                </c:pt>
                <c:pt idx="26">
                  <c:v>0.83899999999999997</c:v>
                </c:pt>
                <c:pt idx="27">
                  <c:v>0.36599999999999999</c:v>
                </c:pt>
                <c:pt idx="28">
                  <c:v>0.16600000000000001</c:v>
                </c:pt>
                <c:pt idx="29">
                  <c:v>0.85899999999999999</c:v>
                </c:pt>
              </c:numCache>
            </c:numRef>
          </c:xVal>
          <c:yVal>
            <c:numRef>
              <c:f>'6(4)2'!$E$3:$E$32</c:f>
              <c:numCache>
                <c:formatCode>0.000</c:formatCode>
                <c:ptCount val="30"/>
                <c:pt idx="0">
                  <c:v>6.42</c:v>
                </c:pt>
                <c:pt idx="1">
                  <c:v>4.2590000000000003</c:v>
                </c:pt>
                <c:pt idx="2">
                  <c:v>3.7970000000000002</c:v>
                </c:pt>
                <c:pt idx="3">
                  <c:v>4.16</c:v>
                </c:pt>
                <c:pt idx="4">
                  <c:v>6.5439999999999996</c:v>
                </c:pt>
                <c:pt idx="5">
                  <c:v>4.5890000000000004</c:v>
                </c:pt>
                <c:pt idx="6">
                  <c:v>2.3929999999999998</c:v>
                </c:pt>
                <c:pt idx="7">
                  <c:v>4.6210000000000004</c:v>
                </c:pt>
                <c:pt idx="8">
                  <c:v>6.141</c:v>
                </c:pt>
                <c:pt idx="9">
                  <c:v>5.9850000000000003</c:v>
                </c:pt>
                <c:pt idx="10">
                  <c:v>4.766</c:v>
                </c:pt>
                <c:pt idx="11">
                  <c:v>3.6190000000000002</c:v>
                </c:pt>
                <c:pt idx="12">
                  <c:v>7.53</c:v>
                </c:pt>
                <c:pt idx="13">
                  <c:v>5.4279999999999999</c:v>
                </c:pt>
                <c:pt idx="14">
                  <c:v>3.4980000000000002</c:v>
                </c:pt>
                <c:pt idx="15">
                  <c:v>4.601</c:v>
                </c:pt>
                <c:pt idx="16">
                  <c:v>4.5369999999999999</c:v>
                </c:pt>
                <c:pt idx="17">
                  <c:v>4.3230000000000004</c:v>
                </c:pt>
                <c:pt idx="18">
                  <c:v>3.3319999999999999</c:v>
                </c:pt>
                <c:pt idx="19">
                  <c:v>4.5570000000000004</c:v>
                </c:pt>
                <c:pt idx="20">
                  <c:v>2.6219999999999999</c:v>
                </c:pt>
                <c:pt idx="21">
                  <c:v>3.2930000000000001</c:v>
                </c:pt>
                <c:pt idx="22">
                  <c:v>5.673</c:v>
                </c:pt>
                <c:pt idx="23">
                  <c:v>6.8929999999999998</c:v>
                </c:pt>
                <c:pt idx="24">
                  <c:v>3.3559999999999999</c:v>
                </c:pt>
                <c:pt idx="25">
                  <c:v>2.1509999999999998</c:v>
                </c:pt>
                <c:pt idx="26">
                  <c:v>5.3949999999999996</c:v>
                </c:pt>
                <c:pt idx="27">
                  <c:v>3.67</c:v>
                </c:pt>
                <c:pt idx="28">
                  <c:v>2.1070000000000002</c:v>
                </c:pt>
                <c:pt idx="29">
                  <c:v>4.327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A3-44C3-B198-EFDF08E5865E}"/>
            </c:ext>
          </c:extLst>
        </c:ser>
        <c:ser>
          <c:idx val="1"/>
          <c:order val="1"/>
          <c:tx>
            <c:strRef>
              <c:f>'6(4)2'!$C$2</c:f>
              <c:strCache>
                <c:ptCount val="1"/>
                <c:pt idx="0">
                  <c:v>X2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1"/>
            <c:dispRSqr val="0"/>
            <c:dispEq val="0"/>
          </c:trendline>
          <c:xVal>
            <c:numRef>
              <c:f>'6(4)2'!$C$3:$C$32</c:f>
              <c:numCache>
                <c:formatCode>0.000</c:formatCode>
                <c:ptCount val="30"/>
                <c:pt idx="0">
                  <c:v>0.55200000000000005</c:v>
                </c:pt>
                <c:pt idx="1">
                  <c:v>1.5129999999999999</c:v>
                </c:pt>
                <c:pt idx="2">
                  <c:v>0.193</c:v>
                </c:pt>
                <c:pt idx="3">
                  <c:v>0.89600000000000002</c:v>
                </c:pt>
                <c:pt idx="4">
                  <c:v>0.88600000000000001</c:v>
                </c:pt>
                <c:pt idx="5">
                  <c:v>0.81100000000000005</c:v>
                </c:pt>
                <c:pt idx="6">
                  <c:v>1.839</c:v>
                </c:pt>
                <c:pt idx="7">
                  <c:v>0.93</c:v>
                </c:pt>
                <c:pt idx="8">
                  <c:v>1.018</c:v>
                </c:pt>
                <c:pt idx="9">
                  <c:v>0.91100000000000003</c:v>
                </c:pt>
                <c:pt idx="10">
                  <c:v>4.3999999999999997E-2</c:v>
                </c:pt>
                <c:pt idx="11">
                  <c:v>0.56000000000000005</c:v>
                </c:pt>
                <c:pt idx="12">
                  <c:v>0.21</c:v>
                </c:pt>
                <c:pt idx="13">
                  <c:v>1.089</c:v>
                </c:pt>
                <c:pt idx="14">
                  <c:v>0.63</c:v>
                </c:pt>
                <c:pt idx="15">
                  <c:v>0.61499999999999999</c:v>
                </c:pt>
                <c:pt idx="16">
                  <c:v>1.3779999999999999</c:v>
                </c:pt>
                <c:pt idx="17">
                  <c:v>1.67</c:v>
                </c:pt>
                <c:pt idx="18">
                  <c:v>0.75900000000000001</c:v>
                </c:pt>
                <c:pt idx="19">
                  <c:v>1.0860000000000001</c:v>
                </c:pt>
                <c:pt idx="20">
                  <c:v>1.1599999999999999</c:v>
                </c:pt>
                <c:pt idx="21">
                  <c:v>0.85799999999999998</c:v>
                </c:pt>
                <c:pt idx="22">
                  <c:v>0.75900000000000001</c:v>
                </c:pt>
                <c:pt idx="23">
                  <c:v>0.38600000000000001</c:v>
                </c:pt>
                <c:pt idx="24">
                  <c:v>1.296</c:v>
                </c:pt>
                <c:pt idx="25">
                  <c:v>1.3129999999999999</c:v>
                </c:pt>
                <c:pt idx="26">
                  <c:v>0.86299999999999999</c:v>
                </c:pt>
                <c:pt idx="27">
                  <c:v>1.069</c:v>
                </c:pt>
                <c:pt idx="28">
                  <c:v>1.25</c:v>
                </c:pt>
                <c:pt idx="29">
                  <c:v>1.5109999999999999</c:v>
                </c:pt>
              </c:numCache>
            </c:numRef>
          </c:xVal>
          <c:yVal>
            <c:numRef>
              <c:f>'6(4)2'!$E$3:$E$32</c:f>
              <c:numCache>
                <c:formatCode>0.000</c:formatCode>
                <c:ptCount val="30"/>
                <c:pt idx="0">
                  <c:v>6.42</c:v>
                </c:pt>
                <c:pt idx="1">
                  <c:v>4.2590000000000003</c:v>
                </c:pt>
                <c:pt idx="2">
                  <c:v>3.7970000000000002</c:v>
                </c:pt>
                <c:pt idx="3">
                  <c:v>4.16</c:v>
                </c:pt>
                <c:pt idx="4">
                  <c:v>6.5439999999999996</c:v>
                </c:pt>
                <c:pt idx="5">
                  <c:v>4.5890000000000004</c:v>
                </c:pt>
                <c:pt idx="6">
                  <c:v>2.3929999999999998</c:v>
                </c:pt>
                <c:pt idx="7">
                  <c:v>4.6210000000000004</c:v>
                </c:pt>
                <c:pt idx="8">
                  <c:v>6.141</c:v>
                </c:pt>
                <c:pt idx="9">
                  <c:v>5.9850000000000003</c:v>
                </c:pt>
                <c:pt idx="10">
                  <c:v>4.766</c:v>
                </c:pt>
                <c:pt idx="11">
                  <c:v>3.6190000000000002</c:v>
                </c:pt>
                <c:pt idx="12">
                  <c:v>7.53</c:v>
                </c:pt>
                <c:pt idx="13">
                  <c:v>5.4279999999999999</c:v>
                </c:pt>
                <c:pt idx="14">
                  <c:v>3.4980000000000002</c:v>
                </c:pt>
                <c:pt idx="15">
                  <c:v>4.601</c:v>
                </c:pt>
                <c:pt idx="16">
                  <c:v>4.5369999999999999</c:v>
                </c:pt>
                <c:pt idx="17">
                  <c:v>4.3230000000000004</c:v>
                </c:pt>
                <c:pt idx="18">
                  <c:v>3.3319999999999999</c:v>
                </c:pt>
                <c:pt idx="19">
                  <c:v>4.5570000000000004</c:v>
                </c:pt>
                <c:pt idx="20">
                  <c:v>2.6219999999999999</c:v>
                </c:pt>
                <c:pt idx="21">
                  <c:v>3.2930000000000001</c:v>
                </c:pt>
                <c:pt idx="22">
                  <c:v>5.673</c:v>
                </c:pt>
                <c:pt idx="23">
                  <c:v>6.8929999999999998</c:v>
                </c:pt>
                <c:pt idx="24">
                  <c:v>3.3559999999999999</c:v>
                </c:pt>
                <c:pt idx="25">
                  <c:v>2.1509999999999998</c:v>
                </c:pt>
                <c:pt idx="26">
                  <c:v>5.3949999999999996</c:v>
                </c:pt>
                <c:pt idx="27">
                  <c:v>3.67</c:v>
                </c:pt>
                <c:pt idx="28">
                  <c:v>2.1070000000000002</c:v>
                </c:pt>
                <c:pt idx="29">
                  <c:v>4.327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A3-44C3-B198-EFDF08E5865E}"/>
            </c:ext>
          </c:extLst>
        </c:ser>
        <c:ser>
          <c:idx val="2"/>
          <c:order val="2"/>
          <c:tx>
            <c:strRef>
              <c:f>'6(4)2'!$D$2</c:f>
              <c:strCache>
                <c:ptCount val="1"/>
                <c:pt idx="0">
                  <c:v>X3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'6(4)2'!$D$3:$D$32</c:f>
              <c:numCache>
                <c:formatCode>0.000</c:formatCode>
                <c:ptCount val="30"/>
                <c:pt idx="0">
                  <c:v>0.32</c:v>
                </c:pt>
                <c:pt idx="1">
                  <c:v>2.0750000000000002</c:v>
                </c:pt>
                <c:pt idx="2">
                  <c:v>1.2849999999999999</c:v>
                </c:pt>
                <c:pt idx="3">
                  <c:v>2.2999999999999998</c:v>
                </c:pt>
                <c:pt idx="4">
                  <c:v>0.96799999999999997</c:v>
                </c:pt>
                <c:pt idx="5">
                  <c:v>1.173</c:v>
                </c:pt>
                <c:pt idx="6">
                  <c:v>1.514</c:v>
                </c:pt>
                <c:pt idx="7">
                  <c:v>1.1279999999999999</c:v>
                </c:pt>
                <c:pt idx="8">
                  <c:v>0.04</c:v>
                </c:pt>
                <c:pt idx="9">
                  <c:v>0.69</c:v>
                </c:pt>
                <c:pt idx="10">
                  <c:v>1.91</c:v>
                </c:pt>
                <c:pt idx="11">
                  <c:v>2.9129999999999998</c:v>
                </c:pt>
                <c:pt idx="12">
                  <c:v>0.78600000000000003</c:v>
                </c:pt>
                <c:pt idx="13">
                  <c:v>8.0000000000000002E-3</c:v>
                </c:pt>
                <c:pt idx="14">
                  <c:v>1.8129999999999999</c:v>
                </c:pt>
                <c:pt idx="15">
                  <c:v>2.88</c:v>
                </c:pt>
                <c:pt idx="16">
                  <c:v>0.19900000000000001</c:v>
                </c:pt>
                <c:pt idx="17">
                  <c:v>0.57399999999999995</c:v>
                </c:pt>
                <c:pt idx="18">
                  <c:v>1.633</c:v>
                </c:pt>
                <c:pt idx="19">
                  <c:v>1.9350000000000001</c:v>
                </c:pt>
                <c:pt idx="20">
                  <c:v>2.37</c:v>
                </c:pt>
                <c:pt idx="21">
                  <c:v>0.97499999999999998</c:v>
                </c:pt>
                <c:pt idx="22">
                  <c:v>0.434</c:v>
                </c:pt>
                <c:pt idx="23">
                  <c:v>2.5619999999999998</c:v>
                </c:pt>
                <c:pt idx="24">
                  <c:v>1.35</c:v>
                </c:pt>
                <c:pt idx="25">
                  <c:v>0.55900000000000005</c:v>
                </c:pt>
                <c:pt idx="26">
                  <c:v>1.71</c:v>
                </c:pt>
                <c:pt idx="27">
                  <c:v>0.69499999999999995</c:v>
                </c:pt>
                <c:pt idx="28">
                  <c:v>0.45</c:v>
                </c:pt>
                <c:pt idx="29">
                  <c:v>2.048</c:v>
                </c:pt>
              </c:numCache>
            </c:numRef>
          </c:xVal>
          <c:yVal>
            <c:numRef>
              <c:f>'6(4)2'!$E$3:$E$31</c:f>
              <c:numCache>
                <c:formatCode>0.000</c:formatCode>
                <c:ptCount val="29"/>
                <c:pt idx="0">
                  <c:v>6.42</c:v>
                </c:pt>
                <c:pt idx="1">
                  <c:v>4.2590000000000003</c:v>
                </c:pt>
                <c:pt idx="2">
                  <c:v>3.7970000000000002</c:v>
                </c:pt>
                <c:pt idx="3">
                  <c:v>4.16</c:v>
                </c:pt>
                <c:pt idx="4">
                  <c:v>6.5439999999999996</c:v>
                </c:pt>
                <c:pt idx="5">
                  <c:v>4.5890000000000004</c:v>
                </c:pt>
                <c:pt idx="6">
                  <c:v>2.3929999999999998</c:v>
                </c:pt>
                <c:pt idx="7">
                  <c:v>4.6210000000000004</c:v>
                </c:pt>
                <c:pt idx="8">
                  <c:v>6.141</c:v>
                </c:pt>
                <c:pt idx="9">
                  <c:v>5.9850000000000003</c:v>
                </c:pt>
                <c:pt idx="10">
                  <c:v>4.766</c:v>
                </c:pt>
                <c:pt idx="11">
                  <c:v>3.6190000000000002</c:v>
                </c:pt>
                <c:pt idx="12">
                  <c:v>7.53</c:v>
                </c:pt>
                <c:pt idx="13">
                  <c:v>5.4279999999999999</c:v>
                </c:pt>
                <c:pt idx="14">
                  <c:v>3.4980000000000002</c:v>
                </c:pt>
                <c:pt idx="15">
                  <c:v>4.601</c:v>
                </c:pt>
                <c:pt idx="16">
                  <c:v>4.5369999999999999</c:v>
                </c:pt>
                <c:pt idx="17">
                  <c:v>4.3230000000000004</c:v>
                </c:pt>
                <c:pt idx="18">
                  <c:v>3.3319999999999999</c:v>
                </c:pt>
                <c:pt idx="19">
                  <c:v>4.5570000000000004</c:v>
                </c:pt>
                <c:pt idx="20">
                  <c:v>2.6219999999999999</c:v>
                </c:pt>
                <c:pt idx="21">
                  <c:v>3.2930000000000001</c:v>
                </c:pt>
                <c:pt idx="22">
                  <c:v>5.673</c:v>
                </c:pt>
                <c:pt idx="23">
                  <c:v>6.8929999999999998</c:v>
                </c:pt>
                <c:pt idx="24">
                  <c:v>3.3559999999999999</c:v>
                </c:pt>
                <c:pt idx="25">
                  <c:v>2.1509999999999998</c:v>
                </c:pt>
                <c:pt idx="26">
                  <c:v>5.3949999999999996</c:v>
                </c:pt>
                <c:pt idx="27">
                  <c:v>3.67</c:v>
                </c:pt>
                <c:pt idx="28">
                  <c:v>2.1070000000000002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A3-44C3-B198-EFDF08E5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259423"/>
        <c:axId val="937690687"/>
      </c:scatterChart>
      <c:valAx>
        <c:axId val="950259423"/>
        <c:scaling>
          <c:orientation val="minMax"/>
          <c:max val="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3598935185185181"/>
              <c:y val="0.90893923611111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7690687"/>
        <c:crosses val="autoZero"/>
        <c:crossBetween val="midCat"/>
        <c:minorUnit val="0.5"/>
      </c:valAx>
      <c:valAx>
        <c:axId val="937690687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Y</a:t>
                </a:r>
                <a:endParaRPr lang="ja-JP" alt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0259423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92976190476191"/>
          <c:y val="9.5523873857858987E-2"/>
          <c:w val="0.66471428571428581"/>
          <c:h val="0.7066992063492063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0.4"/>
            <c:dispRSqr val="1"/>
            <c:dispEq val="1"/>
            <c:trendlineLbl>
              <c:layout>
                <c:manualLayout>
                  <c:x val="-1.6178174603174604E-2"/>
                  <c:y val="-0.2492412698412698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'6(4)2'!$B$3:$B$32</c:f>
              <c:numCache>
                <c:formatCode>0.000</c:formatCode>
                <c:ptCount val="30"/>
                <c:pt idx="0">
                  <c:v>0.95299999999999996</c:v>
                </c:pt>
                <c:pt idx="1">
                  <c:v>0.78</c:v>
                </c:pt>
                <c:pt idx="2">
                  <c:v>9.6000000000000002E-2</c:v>
                </c:pt>
                <c:pt idx="3">
                  <c:v>0.52600000000000002</c:v>
                </c:pt>
                <c:pt idx="4">
                  <c:v>0.99199999999999999</c:v>
                </c:pt>
                <c:pt idx="5">
                  <c:v>0.51200000000000001</c:v>
                </c:pt>
                <c:pt idx="6">
                  <c:v>0.46800000000000003</c:v>
                </c:pt>
                <c:pt idx="7">
                  <c:v>0.71599999999999997</c:v>
                </c:pt>
                <c:pt idx="8">
                  <c:v>0.95699999999999996</c:v>
                </c:pt>
                <c:pt idx="9">
                  <c:v>0.89600000000000002</c:v>
                </c:pt>
                <c:pt idx="10">
                  <c:v>0.13200000000000001</c:v>
                </c:pt>
                <c:pt idx="11">
                  <c:v>8.3000000000000004E-2</c:v>
                </c:pt>
                <c:pt idx="12">
                  <c:v>0.90600000000000003</c:v>
                </c:pt>
                <c:pt idx="13">
                  <c:v>0.78100000000000003</c:v>
                </c:pt>
                <c:pt idx="14">
                  <c:v>0.17199999999999999</c:v>
                </c:pt>
                <c:pt idx="15">
                  <c:v>0.312</c:v>
                </c:pt>
                <c:pt idx="16">
                  <c:v>0.86499999999999999</c:v>
                </c:pt>
                <c:pt idx="17">
                  <c:v>0.91700000000000004</c:v>
                </c:pt>
                <c:pt idx="18">
                  <c:v>0.20699999999999999</c:v>
                </c:pt>
                <c:pt idx="19">
                  <c:v>0.58399999999999996</c:v>
                </c:pt>
                <c:pt idx="20">
                  <c:v>0.17799999999999999</c:v>
                </c:pt>
                <c:pt idx="21">
                  <c:v>0.33400000000000002</c:v>
                </c:pt>
                <c:pt idx="22">
                  <c:v>0.73399999999999999</c:v>
                </c:pt>
                <c:pt idx="23">
                  <c:v>0.96899999999999997</c:v>
                </c:pt>
                <c:pt idx="24">
                  <c:v>0.53400000000000003</c:v>
                </c:pt>
                <c:pt idx="25">
                  <c:v>0.11</c:v>
                </c:pt>
                <c:pt idx="26">
                  <c:v>0.83899999999999997</c:v>
                </c:pt>
                <c:pt idx="27">
                  <c:v>0.36599999999999999</c:v>
                </c:pt>
                <c:pt idx="28">
                  <c:v>0.16600000000000001</c:v>
                </c:pt>
                <c:pt idx="29">
                  <c:v>0.85899999999999999</c:v>
                </c:pt>
              </c:numCache>
            </c:numRef>
          </c:xVal>
          <c:yVal>
            <c:numRef>
              <c:f>'6(4)2'!$C$3:$C$32</c:f>
              <c:numCache>
                <c:formatCode>0.000</c:formatCode>
                <c:ptCount val="30"/>
                <c:pt idx="0">
                  <c:v>0.55200000000000005</c:v>
                </c:pt>
                <c:pt idx="1">
                  <c:v>1.5129999999999999</c:v>
                </c:pt>
                <c:pt idx="2">
                  <c:v>0.193</c:v>
                </c:pt>
                <c:pt idx="3">
                  <c:v>0.89600000000000002</c:v>
                </c:pt>
                <c:pt idx="4">
                  <c:v>0.88600000000000001</c:v>
                </c:pt>
                <c:pt idx="5">
                  <c:v>0.81100000000000005</c:v>
                </c:pt>
                <c:pt idx="6">
                  <c:v>1.839</c:v>
                </c:pt>
                <c:pt idx="7">
                  <c:v>0.93</c:v>
                </c:pt>
                <c:pt idx="8">
                  <c:v>1.018</c:v>
                </c:pt>
                <c:pt idx="9">
                  <c:v>0.91100000000000003</c:v>
                </c:pt>
                <c:pt idx="10">
                  <c:v>4.3999999999999997E-2</c:v>
                </c:pt>
                <c:pt idx="11">
                  <c:v>0.56000000000000005</c:v>
                </c:pt>
                <c:pt idx="12">
                  <c:v>0.21</c:v>
                </c:pt>
                <c:pt idx="13">
                  <c:v>1.089</c:v>
                </c:pt>
                <c:pt idx="14">
                  <c:v>0.63</c:v>
                </c:pt>
                <c:pt idx="15">
                  <c:v>0.61499999999999999</c:v>
                </c:pt>
                <c:pt idx="16">
                  <c:v>1.3779999999999999</c:v>
                </c:pt>
                <c:pt idx="17">
                  <c:v>1.67</c:v>
                </c:pt>
                <c:pt idx="18">
                  <c:v>0.75900000000000001</c:v>
                </c:pt>
                <c:pt idx="19">
                  <c:v>1.0860000000000001</c:v>
                </c:pt>
                <c:pt idx="20">
                  <c:v>1.1599999999999999</c:v>
                </c:pt>
                <c:pt idx="21">
                  <c:v>0.85799999999999998</c:v>
                </c:pt>
                <c:pt idx="22">
                  <c:v>0.75900000000000001</c:v>
                </c:pt>
                <c:pt idx="23">
                  <c:v>0.38600000000000001</c:v>
                </c:pt>
                <c:pt idx="24">
                  <c:v>1.296</c:v>
                </c:pt>
                <c:pt idx="25">
                  <c:v>1.3129999999999999</c:v>
                </c:pt>
                <c:pt idx="26">
                  <c:v>0.86299999999999999</c:v>
                </c:pt>
                <c:pt idx="27">
                  <c:v>1.069</c:v>
                </c:pt>
                <c:pt idx="28">
                  <c:v>1.25</c:v>
                </c:pt>
                <c:pt idx="29">
                  <c:v>1.5109999999999999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1F-4F10-B11B-B0DE2677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0.5"/>
      </c:valAx>
      <c:valAx>
        <c:axId val="12904050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89007936507935"/>
          <c:y val="9.0507040959224572E-2"/>
          <c:w val="0.66975396825396827"/>
          <c:h val="0.7066992063492063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1"/>
            <c:dispRSqr val="1"/>
            <c:dispEq val="1"/>
            <c:trendlineLbl>
              <c:layout>
                <c:manualLayout>
                  <c:x val="-3.2935317460317463E-2"/>
                  <c:y val="-0.57288650793650797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'6(4)2'!$C$3:$C$32</c:f>
              <c:numCache>
                <c:formatCode>0.000</c:formatCode>
                <c:ptCount val="30"/>
                <c:pt idx="0">
                  <c:v>0.55200000000000005</c:v>
                </c:pt>
                <c:pt idx="1">
                  <c:v>1.5129999999999999</c:v>
                </c:pt>
                <c:pt idx="2">
                  <c:v>0.193</c:v>
                </c:pt>
                <c:pt idx="3">
                  <c:v>0.89600000000000002</c:v>
                </c:pt>
                <c:pt idx="4">
                  <c:v>0.88600000000000001</c:v>
                </c:pt>
                <c:pt idx="5">
                  <c:v>0.81100000000000005</c:v>
                </c:pt>
                <c:pt idx="6">
                  <c:v>1.839</c:v>
                </c:pt>
                <c:pt idx="7">
                  <c:v>0.93</c:v>
                </c:pt>
                <c:pt idx="8">
                  <c:v>1.018</c:v>
                </c:pt>
                <c:pt idx="9">
                  <c:v>0.91100000000000003</c:v>
                </c:pt>
                <c:pt idx="10">
                  <c:v>4.3999999999999997E-2</c:v>
                </c:pt>
                <c:pt idx="11">
                  <c:v>0.56000000000000005</c:v>
                </c:pt>
                <c:pt idx="12">
                  <c:v>0.21</c:v>
                </c:pt>
                <c:pt idx="13">
                  <c:v>1.089</c:v>
                </c:pt>
                <c:pt idx="14">
                  <c:v>0.63</c:v>
                </c:pt>
                <c:pt idx="15">
                  <c:v>0.61499999999999999</c:v>
                </c:pt>
                <c:pt idx="16">
                  <c:v>1.3779999999999999</c:v>
                </c:pt>
                <c:pt idx="17">
                  <c:v>1.67</c:v>
                </c:pt>
                <c:pt idx="18">
                  <c:v>0.75900000000000001</c:v>
                </c:pt>
                <c:pt idx="19">
                  <c:v>1.0860000000000001</c:v>
                </c:pt>
                <c:pt idx="20">
                  <c:v>1.1599999999999999</c:v>
                </c:pt>
                <c:pt idx="21">
                  <c:v>0.85799999999999998</c:v>
                </c:pt>
                <c:pt idx="22">
                  <c:v>0.75900000000000001</c:v>
                </c:pt>
                <c:pt idx="23">
                  <c:v>0.38600000000000001</c:v>
                </c:pt>
                <c:pt idx="24">
                  <c:v>1.296</c:v>
                </c:pt>
                <c:pt idx="25">
                  <c:v>1.3129999999999999</c:v>
                </c:pt>
                <c:pt idx="26">
                  <c:v>0.86299999999999999</c:v>
                </c:pt>
                <c:pt idx="27">
                  <c:v>1.069</c:v>
                </c:pt>
                <c:pt idx="28">
                  <c:v>1.25</c:v>
                </c:pt>
                <c:pt idx="29">
                  <c:v>1.5109999999999999</c:v>
                </c:pt>
              </c:numCache>
            </c:numRef>
          </c:xVal>
          <c:yVal>
            <c:numRef>
              <c:f>'6(4)2'!$D$3:$D$32</c:f>
              <c:numCache>
                <c:formatCode>0.000</c:formatCode>
                <c:ptCount val="30"/>
                <c:pt idx="0">
                  <c:v>0.32</c:v>
                </c:pt>
                <c:pt idx="1">
                  <c:v>2.0750000000000002</c:v>
                </c:pt>
                <c:pt idx="2">
                  <c:v>1.2849999999999999</c:v>
                </c:pt>
                <c:pt idx="3">
                  <c:v>2.2999999999999998</c:v>
                </c:pt>
                <c:pt idx="4">
                  <c:v>0.96799999999999997</c:v>
                </c:pt>
                <c:pt idx="5">
                  <c:v>1.173</c:v>
                </c:pt>
                <c:pt idx="6">
                  <c:v>1.514</c:v>
                </c:pt>
                <c:pt idx="7">
                  <c:v>1.1279999999999999</c:v>
                </c:pt>
                <c:pt idx="8">
                  <c:v>0.04</c:v>
                </c:pt>
                <c:pt idx="9">
                  <c:v>0.69</c:v>
                </c:pt>
                <c:pt idx="10">
                  <c:v>1.91</c:v>
                </c:pt>
                <c:pt idx="11">
                  <c:v>2.9129999999999998</c:v>
                </c:pt>
                <c:pt idx="12">
                  <c:v>0.78600000000000003</c:v>
                </c:pt>
                <c:pt idx="13">
                  <c:v>8.0000000000000002E-3</c:v>
                </c:pt>
                <c:pt idx="14">
                  <c:v>1.8129999999999999</c:v>
                </c:pt>
                <c:pt idx="15">
                  <c:v>2.88</c:v>
                </c:pt>
                <c:pt idx="16">
                  <c:v>0.19900000000000001</c:v>
                </c:pt>
                <c:pt idx="17">
                  <c:v>0.57399999999999995</c:v>
                </c:pt>
                <c:pt idx="18">
                  <c:v>1.633</c:v>
                </c:pt>
                <c:pt idx="19">
                  <c:v>1.9350000000000001</c:v>
                </c:pt>
                <c:pt idx="20">
                  <c:v>2.37</c:v>
                </c:pt>
                <c:pt idx="21">
                  <c:v>0.97499999999999998</c:v>
                </c:pt>
                <c:pt idx="22">
                  <c:v>0.434</c:v>
                </c:pt>
                <c:pt idx="23">
                  <c:v>2.5619999999999998</c:v>
                </c:pt>
                <c:pt idx="24">
                  <c:v>1.35</c:v>
                </c:pt>
                <c:pt idx="25">
                  <c:v>0.55900000000000005</c:v>
                </c:pt>
                <c:pt idx="26">
                  <c:v>1.71</c:v>
                </c:pt>
                <c:pt idx="27">
                  <c:v>0.69499999999999995</c:v>
                </c:pt>
                <c:pt idx="28">
                  <c:v>0.45</c:v>
                </c:pt>
                <c:pt idx="29">
                  <c:v>2.048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02-4274-A2B0-D4ADC561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</c:valAx>
      <c:valAx>
        <c:axId val="129040507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89007936507935"/>
          <c:y val="9.0507040959224572E-2"/>
          <c:w val="0.66975396825396827"/>
          <c:h val="0.7066992063492063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1"/>
            <c:dispRSqr val="1"/>
            <c:dispEq val="1"/>
            <c:trendlineLbl>
              <c:layout>
                <c:manualLayout>
                  <c:x val="8.7225793650793651E-2"/>
                  <c:y val="-0.5687611111111111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'6(4)2'!$D$3:$D$32</c:f>
              <c:numCache>
                <c:formatCode>0.000</c:formatCode>
                <c:ptCount val="30"/>
                <c:pt idx="0">
                  <c:v>0.32</c:v>
                </c:pt>
                <c:pt idx="1">
                  <c:v>2.0750000000000002</c:v>
                </c:pt>
                <c:pt idx="2">
                  <c:v>1.2849999999999999</c:v>
                </c:pt>
                <c:pt idx="3">
                  <c:v>2.2999999999999998</c:v>
                </c:pt>
                <c:pt idx="4">
                  <c:v>0.96799999999999997</c:v>
                </c:pt>
                <c:pt idx="5">
                  <c:v>1.173</c:v>
                </c:pt>
                <c:pt idx="6">
                  <c:v>1.514</c:v>
                </c:pt>
                <c:pt idx="7">
                  <c:v>1.1279999999999999</c:v>
                </c:pt>
                <c:pt idx="8">
                  <c:v>0.04</c:v>
                </c:pt>
                <c:pt idx="9">
                  <c:v>0.69</c:v>
                </c:pt>
                <c:pt idx="10">
                  <c:v>1.91</c:v>
                </c:pt>
                <c:pt idx="11">
                  <c:v>2.9129999999999998</c:v>
                </c:pt>
                <c:pt idx="12">
                  <c:v>0.78600000000000003</c:v>
                </c:pt>
                <c:pt idx="13">
                  <c:v>8.0000000000000002E-3</c:v>
                </c:pt>
                <c:pt idx="14">
                  <c:v>1.8129999999999999</c:v>
                </c:pt>
                <c:pt idx="15">
                  <c:v>2.88</c:v>
                </c:pt>
                <c:pt idx="16">
                  <c:v>0.19900000000000001</c:v>
                </c:pt>
                <c:pt idx="17">
                  <c:v>0.57399999999999995</c:v>
                </c:pt>
                <c:pt idx="18">
                  <c:v>1.633</c:v>
                </c:pt>
                <c:pt idx="19">
                  <c:v>1.9350000000000001</c:v>
                </c:pt>
                <c:pt idx="20">
                  <c:v>2.37</c:v>
                </c:pt>
                <c:pt idx="21">
                  <c:v>0.97499999999999998</c:v>
                </c:pt>
                <c:pt idx="22">
                  <c:v>0.434</c:v>
                </c:pt>
                <c:pt idx="23">
                  <c:v>2.5619999999999998</c:v>
                </c:pt>
                <c:pt idx="24">
                  <c:v>1.35</c:v>
                </c:pt>
                <c:pt idx="25">
                  <c:v>0.55900000000000005</c:v>
                </c:pt>
                <c:pt idx="26">
                  <c:v>1.71</c:v>
                </c:pt>
                <c:pt idx="27">
                  <c:v>0.69499999999999995</c:v>
                </c:pt>
                <c:pt idx="28">
                  <c:v>0.45</c:v>
                </c:pt>
                <c:pt idx="29">
                  <c:v>2.048</c:v>
                </c:pt>
              </c:numCache>
            </c:numRef>
          </c:xVal>
          <c:yVal>
            <c:numRef>
              <c:f>'6(4)2'!$B$3:$B$32</c:f>
              <c:numCache>
                <c:formatCode>0.000</c:formatCode>
                <c:ptCount val="30"/>
                <c:pt idx="0">
                  <c:v>0.95299999999999996</c:v>
                </c:pt>
                <c:pt idx="1">
                  <c:v>0.78</c:v>
                </c:pt>
                <c:pt idx="2">
                  <c:v>9.6000000000000002E-2</c:v>
                </c:pt>
                <c:pt idx="3">
                  <c:v>0.52600000000000002</c:v>
                </c:pt>
                <c:pt idx="4">
                  <c:v>0.99199999999999999</c:v>
                </c:pt>
                <c:pt idx="5">
                  <c:v>0.51200000000000001</c:v>
                </c:pt>
                <c:pt idx="6">
                  <c:v>0.46800000000000003</c:v>
                </c:pt>
                <c:pt idx="7">
                  <c:v>0.71599999999999997</c:v>
                </c:pt>
                <c:pt idx="8">
                  <c:v>0.95699999999999996</c:v>
                </c:pt>
                <c:pt idx="9">
                  <c:v>0.89600000000000002</c:v>
                </c:pt>
                <c:pt idx="10">
                  <c:v>0.13200000000000001</c:v>
                </c:pt>
                <c:pt idx="11">
                  <c:v>8.3000000000000004E-2</c:v>
                </c:pt>
                <c:pt idx="12">
                  <c:v>0.90600000000000003</c:v>
                </c:pt>
                <c:pt idx="13">
                  <c:v>0.78100000000000003</c:v>
                </c:pt>
                <c:pt idx="14">
                  <c:v>0.17199999999999999</c:v>
                </c:pt>
                <c:pt idx="15">
                  <c:v>0.312</c:v>
                </c:pt>
                <c:pt idx="16">
                  <c:v>0.86499999999999999</c:v>
                </c:pt>
                <c:pt idx="17">
                  <c:v>0.91700000000000004</c:v>
                </c:pt>
                <c:pt idx="18">
                  <c:v>0.20699999999999999</c:v>
                </c:pt>
                <c:pt idx="19">
                  <c:v>0.58399999999999996</c:v>
                </c:pt>
                <c:pt idx="20">
                  <c:v>0.17799999999999999</c:v>
                </c:pt>
                <c:pt idx="21">
                  <c:v>0.33400000000000002</c:v>
                </c:pt>
                <c:pt idx="22">
                  <c:v>0.73399999999999999</c:v>
                </c:pt>
                <c:pt idx="23">
                  <c:v>0.96899999999999997</c:v>
                </c:pt>
                <c:pt idx="24">
                  <c:v>0.53400000000000003</c:v>
                </c:pt>
                <c:pt idx="25">
                  <c:v>0.11</c:v>
                </c:pt>
                <c:pt idx="26">
                  <c:v>0.83899999999999997</c:v>
                </c:pt>
                <c:pt idx="27">
                  <c:v>0.36599999999999999</c:v>
                </c:pt>
                <c:pt idx="28">
                  <c:v>0.16600000000000001</c:v>
                </c:pt>
                <c:pt idx="29">
                  <c:v>0.85899999999999999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50-4602-B72F-2284C7E6E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1"/>
        <c:minorUnit val="0.5"/>
      </c:valAx>
      <c:valAx>
        <c:axId val="12904050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4201974753157"/>
          <c:y val="9.3878125000000007E-2"/>
          <c:w val="0.70672759655043116"/>
          <c:h val="0.74829732142068095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9525"/>
            </c:spPr>
            <c:trendlineType val="linear"/>
            <c:dispRSqr val="0"/>
            <c:dispEq val="0"/>
          </c:trendline>
          <c:xVal>
            <c:numRef>
              <c:f>'6(1)3'!$B$4:$B$13</c:f>
              <c:numCache>
                <c:formatCode>0.00</c:formatCode>
                <c:ptCount val="10"/>
                <c:pt idx="0">
                  <c:v>0.7</c:v>
                </c:pt>
                <c:pt idx="1">
                  <c:v>1.45</c:v>
                </c:pt>
                <c:pt idx="2">
                  <c:v>1.86</c:v>
                </c:pt>
                <c:pt idx="3">
                  <c:v>3.89</c:v>
                </c:pt>
                <c:pt idx="4">
                  <c:v>4.26</c:v>
                </c:pt>
                <c:pt idx="5">
                  <c:v>5.17</c:v>
                </c:pt>
                <c:pt idx="6">
                  <c:v>6.1</c:v>
                </c:pt>
                <c:pt idx="7">
                  <c:v>7.18</c:v>
                </c:pt>
                <c:pt idx="8">
                  <c:v>8.5399999999999991</c:v>
                </c:pt>
                <c:pt idx="9">
                  <c:v>9.77</c:v>
                </c:pt>
              </c:numCache>
            </c:numRef>
          </c:xVal>
          <c:yVal>
            <c:numRef>
              <c:f>'6(1)3'!$D$4:$D$13</c:f>
              <c:numCache>
                <c:formatCode>0.00</c:formatCode>
                <c:ptCount val="10"/>
                <c:pt idx="0">
                  <c:v>10.46</c:v>
                </c:pt>
                <c:pt idx="1">
                  <c:v>10.130000000000001</c:v>
                </c:pt>
                <c:pt idx="2">
                  <c:v>7.66</c:v>
                </c:pt>
                <c:pt idx="3">
                  <c:v>7.38</c:v>
                </c:pt>
                <c:pt idx="4">
                  <c:v>5.24</c:v>
                </c:pt>
                <c:pt idx="5">
                  <c:v>4.7699999999999996</c:v>
                </c:pt>
                <c:pt idx="6">
                  <c:v>5.4</c:v>
                </c:pt>
                <c:pt idx="7">
                  <c:v>3.2</c:v>
                </c:pt>
                <c:pt idx="8">
                  <c:v>1.5</c:v>
                </c:pt>
                <c:pt idx="9">
                  <c:v>1.01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F7-41C3-8E6B-1C96D100D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13151"/>
        <c:axId val="1"/>
      </c:scatterChart>
      <c:valAx>
        <c:axId val="1602913151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Y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  <a:cs typeface="Arial" pitchFamily="34" charset="0"/>
              </a:defRPr>
            </a:pPr>
            <a:endParaRPr lang="ja-JP"/>
          </a:p>
        </c:txPr>
        <c:crossAx val="1602913151"/>
        <c:crossesAt val="0"/>
        <c:crossBetween val="midCat"/>
        <c:majorUnit val="2"/>
        <c:min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4201974753157"/>
          <c:y val="9.3878125000000007E-2"/>
          <c:w val="0.70672759655043116"/>
          <c:h val="0.7482973214206809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'6(1)3b'!$B$4:$B$13</c:f>
              <c:numCache>
                <c:formatCode>0.00</c:formatCode>
                <c:ptCount val="10"/>
                <c:pt idx="0">
                  <c:v>0.7</c:v>
                </c:pt>
                <c:pt idx="1">
                  <c:v>1.45</c:v>
                </c:pt>
                <c:pt idx="2">
                  <c:v>1.86</c:v>
                </c:pt>
                <c:pt idx="3">
                  <c:v>3.89</c:v>
                </c:pt>
                <c:pt idx="4">
                  <c:v>4.26</c:v>
                </c:pt>
                <c:pt idx="5">
                  <c:v>5.17</c:v>
                </c:pt>
                <c:pt idx="6">
                  <c:v>6.1</c:v>
                </c:pt>
                <c:pt idx="7">
                  <c:v>7.18</c:v>
                </c:pt>
                <c:pt idx="8">
                  <c:v>8.5399999999999991</c:v>
                </c:pt>
                <c:pt idx="9">
                  <c:v>9.77</c:v>
                </c:pt>
              </c:numCache>
            </c:numRef>
          </c:xVal>
          <c:yVal>
            <c:numRef>
              <c:f>'6(1)3b'!$C$4:$C$13</c:f>
              <c:numCache>
                <c:formatCode>0.00</c:formatCode>
                <c:ptCount val="10"/>
                <c:pt idx="0">
                  <c:v>23.49</c:v>
                </c:pt>
                <c:pt idx="1">
                  <c:v>17.602499999999999</c:v>
                </c:pt>
                <c:pt idx="2">
                  <c:v>14.859599999999999</c:v>
                </c:pt>
                <c:pt idx="3">
                  <c:v>6.2321</c:v>
                </c:pt>
                <c:pt idx="4">
                  <c:v>5.5476000000000001</c:v>
                </c:pt>
                <c:pt idx="5">
                  <c:v>5.0289000000000001</c:v>
                </c:pt>
                <c:pt idx="6">
                  <c:v>6.2099999999999991</c:v>
                </c:pt>
                <c:pt idx="7">
                  <c:v>9.752399999999998</c:v>
                </c:pt>
                <c:pt idx="8">
                  <c:v>17.531599999999994</c:v>
                </c:pt>
                <c:pt idx="9">
                  <c:v>27.752899999999997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D8-4E16-802B-7B7C9D9F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13151"/>
        <c:axId val="1"/>
      </c:scatterChart>
      <c:valAx>
        <c:axId val="1602913151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Y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  <a:cs typeface="Arial" pitchFamily="34" charset="0"/>
              </a:defRPr>
            </a:pPr>
            <a:endParaRPr lang="ja-JP"/>
          </a:p>
        </c:txPr>
        <c:crossAx val="1602913151"/>
        <c:crossesAt val="0"/>
        <c:crossBetween val="midCat"/>
        <c:majorUnit val="10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4201974753157"/>
          <c:y val="9.3878125000000007E-2"/>
          <c:w val="0.70672759655043116"/>
          <c:h val="0.74829732142068095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9525"/>
            </c:spPr>
            <c:trendlineType val="linear"/>
            <c:dispRSqr val="0"/>
            <c:dispEq val="0"/>
          </c:trendline>
          <c:xVal>
            <c:numRef>
              <c:f>'6(1)3b'!$B$4:$B$13</c:f>
              <c:numCache>
                <c:formatCode>0.00</c:formatCode>
                <c:ptCount val="10"/>
                <c:pt idx="0">
                  <c:v>0.7</c:v>
                </c:pt>
                <c:pt idx="1">
                  <c:v>1.45</c:v>
                </c:pt>
                <c:pt idx="2">
                  <c:v>1.86</c:v>
                </c:pt>
                <c:pt idx="3">
                  <c:v>3.89</c:v>
                </c:pt>
                <c:pt idx="4">
                  <c:v>4.26</c:v>
                </c:pt>
                <c:pt idx="5">
                  <c:v>5.17</c:v>
                </c:pt>
                <c:pt idx="6">
                  <c:v>6.1</c:v>
                </c:pt>
                <c:pt idx="7">
                  <c:v>7.18</c:v>
                </c:pt>
                <c:pt idx="8">
                  <c:v>8.5399999999999991</c:v>
                </c:pt>
                <c:pt idx="9">
                  <c:v>9.77</c:v>
                </c:pt>
              </c:numCache>
            </c:numRef>
          </c:xVal>
          <c:yVal>
            <c:numRef>
              <c:f>'6(1)3b'!$D$4:$D$13</c:f>
              <c:numCache>
                <c:formatCode>0.00</c:formatCode>
                <c:ptCount val="10"/>
                <c:pt idx="0">
                  <c:v>3.482999999999997</c:v>
                </c:pt>
                <c:pt idx="1">
                  <c:v>28.613624999999999</c:v>
                </c:pt>
                <c:pt idx="2">
                  <c:v>37.600456000000001</c:v>
                </c:pt>
                <c:pt idx="3">
                  <c:v>48.414468999999997</c:v>
                </c:pt>
                <c:pt idx="4">
                  <c:v>46.842376000000002</c:v>
                </c:pt>
                <c:pt idx="5">
                  <c:v>42.183813000000001</c:v>
                </c:pt>
                <c:pt idx="6">
                  <c:v>40.040999999999997</c:v>
                </c:pt>
                <c:pt idx="7">
                  <c:v>47.212631999999999</c:v>
                </c:pt>
                <c:pt idx="8">
                  <c:v>82.193463999999963</c:v>
                </c:pt>
                <c:pt idx="9">
                  <c:v>150.43423299999998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E3-4F1E-B896-C442D907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13151"/>
        <c:axId val="1"/>
      </c:scatterChart>
      <c:valAx>
        <c:axId val="1602913151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Y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  <a:cs typeface="Arial" pitchFamily="34" charset="0"/>
              </a:defRPr>
            </a:pPr>
            <a:endParaRPr lang="ja-JP"/>
          </a:p>
        </c:txPr>
        <c:crossAx val="1602913151"/>
        <c:crossesAt val="0"/>
        <c:crossBetween val="midCat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4201974753157"/>
          <c:y val="9.3878125000000007E-2"/>
          <c:w val="0.70672759655043116"/>
          <c:h val="0.74829732142068095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9525"/>
            </c:spPr>
            <c:trendlineType val="linear"/>
            <c:dispRSqr val="0"/>
            <c:dispEq val="0"/>
          </c:trendline>
          <c:xVal>
            <c:numRef>
              <c:f>'6(1)3b'!$B$4:$B$13</c:f>
              <c:numCache>
                <c:formatCode>0.00</c:formatCode>
                <c:ptCount val="10"/>
                <c:pt idx="0">
                  <c:v>0.7</c:v>
                </c:pt>
                <c:pt idx="1">
                  <c:v>1.45</c:v>
                </c:pt>
                <c:pt idx="2">
                  <c:v>1.86</c:v>
                </c:pt>
                <c:pt idx="3">
                  <c:v>3.89</c:v>
                </c:pt>
                <c:pt idx="4">
                  <c:v>4.26</c:v>
                </c:pt>
                <c:pt idx="5">
                  <c:v>5.17</c:v>
                </c:pt>
                <c:pt idx="6">
                  <c:v>6.1</c:v>
                </c:pt>
                <c:pt idx="7">
                  <c:v>7.18</c:v>
                </c:pt>
                <c:pt idx="8">
                  <c:v>8.5399999999999991</c:v>
                </c:pt>
                <c:pt idx="9">
                  <c:v>9.77</c:v>
                </c:pt>
              </c:numCache>
            </c:numRef>
          </c:xVal>
          <c:yVal>
            <c:numRef>
              <c:f>'6(1)3b'!$E$4:$E$13</c:f>
              <c:numCache>
                <c:formatCode>0.00</c:formatCode>
                <c:ptCount val="10"/>
                <c:pt idx="0">
                  <c:v>0.48999999999999994</c:v>
                </c:pt>
                <c:pt idx="1">
                  <c:v>2.1025</c:v>
                </c:pt>
                <c:pt idx="2">
                  <c:v>3.4596000000000005</c:v>
                </c:pt>
                <c:pt idx="3">
                  <c:v>15.132100000000001</c:v>
                </c:pt>
                <c:pt idx="4">
                  <c:v>18.147599999999997</c:v>
                </c:pt>
                <c:pt idx="5">
                  <c:v>26.728899999999999</c:v>
                </c:pt>
                <c:pt idx="6">
                  <c:v>37.209999999999994</c:v>
                </c:pt>
                <c:pt idx="7">
                  <c:v>51.552399999999999</c:v>
                </c:pt>
                <c:pt idx="8">
                  <c:v>72.931599999999989</c:v>
                </c:pt>
                <c:pt idx="9">
                  <c:v>95.452899999999985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AA-475C-9788-5E52B5BD7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13151"/>
        <c:axId val="1"/>
      </c:scatterChart>
      <c:valAx>
        <c:axId val="1602913151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X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n-lt"/>
                  </a:defRPr>
                </a:pPr>
                <a:r>
                  <a:rPr lang="en-US" altLang="en-US" sz="1200" b="0">
                    <a:latin typeface="+mn-lt"/>
                    <a:cs typeface="Arial" pitchFamily="34" charset="0"/>
                  </a:rPr>
                  <a:t>Y</a:t>
                </a:r>
              </a:p>
            </c:rich>
          </c:tx>
          <c:overlay val="0"/>
        </c:title>
        <c:numFmt formatCode="#,##0_);[Red]\(#,##0\)" sourceLinked="0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+mn-lt"/>
                <a:cs typeface="Arial" pitchFamily="34" charset="0"/>
              </a:defRPr>
            </a:pPr>
            <a:endParaRPr lang="ja-JP"/>
          </a:p>
        </c:txPr>
        <c:crossAx val="1602913151"/>
        <c:crossesAt val="0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'6(2)1'!$E$4</c:f>
              <c:strCache>
                <c:ptCount val="1"/>
                <c:pt idx="0">
                  <c:v>PRED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'6(2)1'!$E$5:$E$14</c:f>
              <c:numCache>
                <c:formatCode>General</c:formatCode>
                <c:ptCount val="10"/>
                <c:pt idx="0">
                  <c:v>0.99911688311687608</c:v>
                </c:pt>
                <c:pt idx="1">
                  <c:v>1.9982337662337522</c:v>
                </c:pt>
                <c:pt idx="2">
                  <c:v>2.9973506493506283</c:v>
                </c:pt>
                <c:pt idx="3">
                  <c:v>3.9964675324675043</c:v>
                </c:pt>
                <c:pt idx="4">
                  <c:v>4.9955844155843803</c:v>
                </c:pt>
                <c:pt idx="5">
                  <c:v>5.9947012987012567</c:v>
                </c:pt>
                <c:pt idx="6">
                  <c:v>6.9938181818181322</c:v>
                </c:pt>
                <c:pt idx="7">
                  <c:v>7.9929350649350086</c:v>
                </c:pt>
                <c:pt idx="8">
                  <c:v>8.9920519480518841</c:v>
                </c:pt>
                <c:pt idx="9">
                  <c:v>9.9911688311687605</c:v>
                </c:pt>
              </c:numCache>
            </c:numRef>
          </c:xVal>
          <c:yVal>
            <c:numRef>
              <c:f>'6(2)1'!$D$5:$D$14</c:f>
              <c:numCache>
                <c:formatCode>General</c:formatCode>
                <c:ptCount val="10"/>
                <c:pt idx="0">
                  <c:v>0.8</c:v>
                </c:pt>
                <c:pt idx="1">
                  <c:v>2.0299999999999998</c:v>
                </c:pt>
                <c:pt idx="2">
                  <c:v>3.19</c:v>
                </c:pt>
                <c:pt idx="3">
                  <c:v>4.04</c:v>
                </c:pt>
                <c:pt idx="4">
                  <c:v>4.76</c:v>
                </c:pt>
                <c:pt idx="5">
                  <c:v>6.1</c:v>
                </c:pt>
                <c:pt idx="6">
                  <c:v>6.93</c:v>
                </c:pt>
                <c:pt idx="7">
                  <c:v>7.86</c:v>
                </c:pt>
                <c:pt idx="8">
                  <c:v>9.02</c:v>
                </c:pt>
                <c:pt idx="9">
                  <c:v>10.11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AB-430B-B249-144BC2BB53B3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'6(2)1'!$J$16:$J$17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xVal>
          <c:yVal>
            <c:numRef>
              <c:f>'6(2)1'!$K$16:$K$17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93-4D0D-9BEA-9C53597F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'6(2)1'!$K$4</c:f>
              <c:strCache>
                <c:ptCount val="1"/>
                <c:pt idx="0">
                  <c:v>Y(rand)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'6(2)1'!$M$5:$M$14</c:f>
              <c:numCache>
                <c:formatCode>General</c:formatCode>
                <c:ptCount val="10"/>
                <c:pt idx="0">
                  <c:v>1.082103896103896</c:v>
                </c:pt>
                <c:pt idx="1">
                  <c:v>2.164207792207792</c:v>
                </c:pt>
                <c:pt idx="2">
                  <c:v>3.246311688311688</c:v>
                </c:pt>
                <c:pt idx="3">
                  <c:v>4.328415584415584</c:v>
                </c:pt>
                <c:pt idx="4">
                  <c:v>5.4105194805194801</c:v>
                </c:pt>
                <c:pt idx="5">
                  <c:v>6.4926233766233761</c:v>
                </c:pt>
                <c:pt idx="6">
                  <c:v>7.5747272727272721</c:v>
                </c:pt>
                <c:pt idx="7">
                  <c:v>8.6568311688311681</c:v>
                </c:pt>
                <c:pt idx="8">
                  <c:v>9.7389350649350632</c:v>
                </c:pt>
                <c:pt idx="9">
                  <c:v>10.82103896103896</c:v>
                </c:pt>
              </c:numCache>
            </c:numRef>
          </c:xVal>
          <c:yVal>
            <c:numRef>
              <c:f>'6(2)1'!$L$5:$L$14</c:f>
              <c:numCache>
                <c:formatCode>General</c:formatCode>
                <c:ptCount val="10"/>
                <c:pt idx="0">
                  <c:v>0.97</c:v>
                </c:pt>
                <c:pt idx="1">
                  <c:v>2.04</c:v>
                </c:pt>
                <c:pt idx="2">
                  <c:v>3.02</c:v>
                </c:pt>
                <c:pt idx="3">
                  <c:v>4.1500000000000004</c:v>
                </c:pt>
                <c:pt idx="4">
                  <c:v>5.1100000000000003</c:v>
                </c:pt>
                <c:pt idx="5">
                  <c:v>5.85</c:v>
                </c:pt>
                <c:pt idx="6">
                  <c:v>7.21</c:v>
                </c:pt>
                <c:pt idx="7">
                  <c:v>8.06</c:v>
                </c:pt>
                <c:pt idx="8">
                  <c:v>9.1999999999999993</c:v>
                </c:pt>
                <c:pt idx="9">
                  <c:v>12.75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EA-4F31-9DC9-73B007E0BC06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'6(2)1'!$J$16:$J$17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xVal>
          <c:yVal>
            <c:numRef>
              <c:f>'6(2)1'!$K$16:$K$17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EB-4968-BF49-6D87706A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'6(2)1'!$S$4</c:f>
              <c:strCache>
                <c:ptCount val="1"/>
                <c:pt idx="0">
                  <c:v>Y(rand)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'6(2)1'!$U$5:$U$14</c:f>
              <c:numCache>
                <c:formatCode>General</c:formatCode>
                <c:ptCount val="10"/>
                <c:pt idx="0">
                  <c:v>3.5156462858956075</c:v>
                </c:pt>
                <c:pt idx="1">
                  <c:v>4.0546143221968478</c:v>
                </c:pt>
                <c:pt idx="2">
                  <c:v>4.5935823584980895</c:v>
                </c:pt>
                <c:pt idx="3">
                  <c:v>5.1325503947993294</c:v>
                </c:pt>
                <c:pt idx="4">
                  <c:v>5.6715184311005711</c:v>
                </c:pt>
                <c:pt idx="5">
                  <c:v>6.210486467401811</c:v>
                </c:pt>
                <c:pt idx="6">
                  <c:v>6.7494545037030527</c:v>
                </c:pt>
                <c:pt idx="7">
                  <c:v>7.2884225400042926</c:v>
                </c:pt>
                <c:pt idx="8">
                  <c:v>7.8273905763055343</c:v>
                </c:pt>
                <c:pt idx="9">
                  <c:v>8.3663586126067742</c:v>
                </c:pt>
              </c:numCache>
            </c:numRef>
          </c:xVal>
          <c:yVal>
            <c:numRef>
              <c:f>'6(2)1'!$T$5:$T$14</c:f>
              <c:numCache>
                <c:formatCode>General</c:formatCode>
                <c:ptCount val="10"/>
                <c:pt idx="0">
                  <c:v>2.37</c:v>
                </c:pt>
                <c:pt idx="1">
                  <c:v>3.95</c:v>
                </c:pt>
                <c:pt idx="2">
                  <c:v>5.05</c:v>
                </c:pt>
                <c:pt idx="3">
                  <c:v>5.62</c:v>
                </c:pt>
                <c:pt idx="4">
                  <c:v>6.25</c:v>
                </c:pt>
                <c:pt idx="5">
                  <c:v>6.5</c:v>
                </c:pt>
                <c:pt idx="6">
                  <c:v>7.13</c:v>
                </c:pt>
                <c:pt idx="7">
                  <c:v>7.42</c:v>
                </c:pt>
                <c:pt idx="8">
                  <c:v>7.4</c:v>
                </c:pt>
                <c:pt idx="9">
                  <c:v>7.72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50-4283-9101-415CBCFA5A57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'6(2)1'!$J$16:$J$17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xVal>
          <c:yVal>
            <c:numRef>
              <c:f>'6(2)1'!$K$16:$K$17</c:f>
              <c:numCache>
                <c:formatCode>General</c:formatCode>
                <c:ptCount val="2"/>
                <c:pt idx="0">
                  <c:v>0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0F-4DA0-8F24-888DC295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PRED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3174603174605"/>
          <c:y val="0.12095238095238095"/>
          <c:w val="0.72519047619047616"/>
          <c:h val="0.706699206349206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'6(2)1'!$D$4</c:f>
              <c:strCache>
                <c:ptCount val="1"/>
                <c:pt idx="0">
                  <c:v>Y(fix)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'6(2)1'!$B$5:$B$14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'6(2)1'!$F$5:$F$14</c:f>
              <c:numCache>
                <c:formatCode>General</c:formatCode>
                <c:ptCount val="10"/>
                <c:pt idx="0">
                  <c:v>-0.19911688311687603</c:v>
                </c:pt>
                <c:pt idx="1">
                  <c:v>3.1766233766247653E-2</c:v>
                </c:pt>
                <c:pt idx="2">
                  <c:v>0.19264935064937161</c:v>
                </c:pt>
                <c:pt idx="3">
                  <c:v>4.3532467532495733E-2</c:v>
                </c:pt>
                <c:pt idx="4">
                  <c:v>-0.23558441558438048</c:v>
                </c:pt>
                <c:pt idx="5">
                  <c:v>0.10529870129874297</c:v>
                </c:pt>
                <c:pt idx="6">
                  <c:v>-6.381818181813248E-2</c:v>
                </c:pt>
                <c:pt idx="7">
                  <c:v>-0.13293506493500828</c:v>
                </c:pt>
                <c:pt idx="8">
                  <c:v>2.7948051948115449E-2</c:v>
                </c:pt>
                <c:pt idx="9">
                  <c:v>0.1188311688312389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75-48A9-8C9D-C3A8B41D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892447"/>
        <c:axId val="1290405071"/>
      </c:scatterChart>
      <c:valAx>
        <c:axId val="1021892447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0405071"/>
        <c:crosses val="autoZero"/>
        <c:crossBetween val="midCat"/>
        <c:majorUnit val="2"/>
        <c:minorUnit val="1"/>
      </c:valAx>
      <c:valAx>
        <c:axId val="129040507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892447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22859</xdr:rowOff>
    </xdr:from>
    <xdr:to>
      <xdr:col>8</xdr:col>
      <xdr:colOff>528300</xdr:colOff>
      <xdr:row>12</xdr:row>
      <xdr:rowOff>55859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CEA1A9-DAA8-45E3-A77A-F4B4E459C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289560</xdr:colOff>
      <xdr:row>13</xdr:row>
      <xdr:rowOff>152400</xdr:rowOff>
    </xdr:from>
    <xdr:to>
      <xdr:col>8</xdr:col>
      <xdr:colOff>551160</xdr:colOff>
      <xdr:row>23</xdr:row>
      <xdr:rowOff>185400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3A540C1-0E28-4778-893A-CE8E52110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2</xdr:row>
      <xdr:rowOff>83819</xdr:rowOff>
    </xdr:from>
    <xdr:to>
      <xdr:col>9</xdr:col>
      <xdr:colOff>505440</xdr:colOff>
      <xdr:row>12</xdr:row>
      <xdr:rowOff>116819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229A8E5-6D83-400C-ACB1-5B2B455D2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2</xdr:row>
      <xdr:rowOff>76200</xdr:rowOff>
    </xdr:from>
    <xdr:to>
      <xdr:col>14</xdr:col>
      <xdr:colOff>276840</xdr:colOff>
      <xdr:row>12</xdr:row>
      <xdr:rowOff>109200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F9EB101-F76C-48EF-B4B4-77E872A76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373380</xdr:colOff>
      <xdr:row>2</xdr:row>
      <xdr:rowOff>91440</xdr:rowOff>
    </xdr:from>
    <xdr:to>
      <xdr:col>19</xdr:col>
      <xdr:colOff>25380</xdr:colOff>
      <xdr:row>12</xdr:row>
      <xdr:rowOff>124440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A9B50-2A12-43E9-A338-7EC2EB5B0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18</xdr:row>
      <xdr:rowOff>45720</xdr:rowOff>
    </xdr:from>
    <xdr:to>
      <xdr:col>6</xdr:col>
      <xdr:colOff>89220</xdr:colOff>
      <xdr:row>27</xdr:row>
      <xdr:rowOff>234000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7022BD-8F4D-4385-AB49-38D556C6B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60960</xdr:rowOff>
    </xdr:from>
    <xdr:to>
      <xdr:col>14</xdr:col>
      <xdr:colOff>81600</xdr:colOff>
      <xdr:row>27</xdr:row>
      <xdr:rowOff>249240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A52E271-329E-4144-AD38-745B40C3C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45720</xdr:colOff>
      <xdr:row>18</xdr:row>
      <xdr:rowOff>76200</xdr:rowOff>
    </xdr:from>
    <xdr:to>
      <xdr:col>22</xdr:col>
      <xdr:colOff>127320</xdr:colOff>
      <xdr:row>28</xdr:row>
      <xdr:rowOff>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8BA02-788B-4A68-9F2A-DF73D14DD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601980</xdr:colOff>
      <xdr:row>28</xdr:row>
      <xdr:rowOff>251460</xdr:rowOff>
    </xdr:from>
    <xdr:to>
      <xdr:col>6</xdr:col>
      <xdr:colOff>73980</xdr:colOff>
      <xdr:row>38</xdr:row>
      <xdr:rowOff>180660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12290-2D89-4A0E-B973-DAE4A022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</xdr:colOff>
      <xdr:row>29</xdr:row>
      <xdr:rowOff>22860</xdr:rowOff>
    </xdr:from>
    <xdr:to>
      <xdr:col>14</xdr:col>
      <xdr:colOff>104460</xdr:colOff>
      <xdr:row>38</xdr:row>
      <xdr:rowOff>211140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134B32-4112-47F9-B2BD-03E6B297A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15240</xdr:colOff>
      <xdr:row>29</xdr:row>
      <xdr:rowOff>30480</xdr:rowOff>
    </xdr:from>
    <xdr:to>
      <xdr:col>22</xdr:col>
      <xdr:colOff>96840</xdr:colOff>
      <xdr:row>38</xdr:row>
      <xdr:rowOff>218760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362142-9AC4-4525-BD58-FED0752BC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34</xdr:row>
      <xdr:rowOff>45720</xdr:rowOff>
    </xdr:from>
    <xdr:to>
      <xdr:col>6</xdr:col>
      <xdr:colOff>89220</xdr:colOff>
      <xdr:row>43</xdr:row>
      <xdr:rowOff>234000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1DB3C7-472C-4D4E-A043-99BF0A43C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34</xdr:row>
      <xdr:rowOff>60960</xdr:rowOff>
    </xdr:from>
    <xdr:to>
      <xdr:col>14</xdr:col>
      <xdr:colOff>81600</xdr:colOff>
      <xdr:row>43</xdr:row>
      <xdr:rowOff>249240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4690F1D-9A4D-46DC-BDC4-585E3F6A6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45720</xdr:colOff>
      <xdr:row>34</xdr:row>
      <xdr:rowOff>76200</xdr:rowOff>
    </xdr:from>
    <xdr:to>
      <xdr:col>22</xdr:col>
      <xdr:colOff>127320</xdr:colOff>
      <xdr:row>44</xdr:row>
      <xdr:rowOff>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1B7D8A-B4DB-45F9-A3FB-0C1B58122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160020</xdr:colOff>
      <xdr:row>15</xdr:row>
      <xdr:rowOff>22860</xdr:rowOff>
    </xdr:from>
    <xdr:to>
      <xdr:col>23</xdr:col>
      <xdr:colOff>212820</xdr:colOff>
      <xdr:row>27</xdr:row>
      <xdr:rowOff>45720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FE5CB0-0B12-4FDA-A64F-B89B2D61A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33</xdr:row>
      <xdr:rowOff>38100</xdr:rowOff>
    </xdr:from>
    <xdr:to>
      <xdr:col>6</xdr:col>
      <xdr:colOff>262575</xdr:colOff>
      <xdr:row>42</xdr:row>
      <xdr:rowOff>226380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82FDCA-4D02-468D-A778-2EA8A6618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482600</xdr:colOff>
      <xdr:row>33</xdr:row>
      <xdr:rowOff>31750</xdr:rowOff>
    </xdr:from>
    <xdr:to>
      <xdr:col>10</xdr:col>
      <xdr:colOff>564200</xdr:colOff>
      <xdr:row>42</xdr:row>
      <xdr:rowOff>220030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3730D8-6780-4BA6-850C-DA3FDAEEF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241300</xdr:colOff>
      <xdr:row>33</xdr:row>
      <xdr:rowOff>6350</xdr:rowOff>
    </xdr:from>
    <xdr:to>
      <xdr:col>15</xdr:col>
      <xdr:colOff>322900</xdr:colOff>
      <xdr:row>42</xdr:row>
      <xdr:rowOff>194630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08DCEC-1FD1-45A1-B137-0CFBACA38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0.63853</cdr:x>
      <cdr:y>0.12652</cdr:y>
    </cdr:from>
    <cdr:to>
      <cdr:x>0.76906</cdr:x>
      <cdr:y>0.26764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FA466FB-A559-9688-128E-D3074106E7EF}"/>
            </a:ext>
          </a:extLst>
        </cdr:cNvPr>
        <cdr:cNvSpPr txBox="1"/>
      </cdr:nvSpPr>
      <cdr:spPr>
        <a:xfrm xmlns:a="http://schemas.openxmlformats.org/drawingml/2006/main">
          <a:off x="2758428" y="396228"/>
          <a:ext cx="563892" cy="441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600" kern="1200"/>
            <a:t>X1</a:t>
          </a:r>
          <a:endParaRPr lang="ja-JP" altLang="en-US" sz="1600" kern="1200"/>
        </a:p>
      </cdr:txBody>
    </cdr:sp>
  </cdr:relSizeAnchor>
  <cdr:relSizeAnchor xmlns:cdr="http://schemas.openxmlformats.org/drawingml/2006/chartDrawing">
    <cdr:from>
      <cdr:x>0.77082</cdr:x>
      <cdr:y>0.691</cdr:y>
    </cdr:from>
    <cdr:to>
      <cdr:x>0.92193</cdr:x>
      <cdr:y>0.78508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2179C24-CBEC-38FF-57A6-E6AF7F806123}"/>
            </a:ext>
          </a:extLst>
        </cdr:cNvPr>
        <cdr:cNvSpPr txBox="1"/>
      </cdr:nvSpPr>
      <cdr:spPr>
        <a:xfrm xmlns:a="http://schemas.openxmlformats.org/drawingml/2006/main">
          <a:off x="3329940" y="2164080"/>
          <a:ext cx="652801" cy="294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 kern="1200"/>
            <a:t>X2</a:t>
          </a:r>
          <a:endParaRPr lang="ja-JP" altLang="en-US" sz="1600" kern="1200"/>
        </a:p>
      </cdr:txBody>
    </cdr:sp>
  </cdr:relSizeAnchor>
  <cdr:relSizeAnchor xmlns:cdr="http://schemas.openxmlformats.org/drawingml/2006/chartDrawing">
    <cdr:from>
      <cdr:x>0.77905</cdr:x>
      <cdr:y>0.42011</cdr:y>
    </cdr:from>
    <cdr:to>
      <cdr:x>0.87254</cdr:x>
      <cdr:y>0.49797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2179C24-CBEC-38FF-57A6-E6AF7F806123}"/>
            </a:ext>
          </a:extLst>
        </cdr:cNvPr>
        <cdr:cNvSpPr txBox="1"/>
      </cdr:nvSpPr>
      <cdr:spPr>
        <a:xfrm xmlns:a="http://schemas.openxmlformats.org/drawingml/2006/main">
          <a:off x="3365500" y="1315720"/>
          <a:ext cx="40386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 kern="1200"/>
            <a:t>X3</a:t>
          </a:r>
          <a:endParaRPr lang="ja-JP" altLang="en-US" sz="1600" kern="1200"/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658A-6D50-488D-9F9A-D218BBDB7BDF}">
  <dimension ref="B3:C7"/>
  <sheetViews>
    <sheetView tabSelected="1" workbookViewId="0"/>
  </sheetViews>
  <sheetFormatPr defaultRowHeight="21" customHeight="1" x14ac:dyDescent="0.2"/>
  <cols>
    <col min="1" max="1" width="8.88671875" style="25"/>
    <col min="2" max="2" width="24.44140625" style="25" customWidth="1"/>
    <col min="3" max="3" width="21.5546875" style="25" customWidth="1"/>
    <col min="4" max="16384" width="8.88671875" style="25"/>
  </cols>
  <sheetData>
    <row r="3" spans="2:3" ht="21" customHeight="1" x14ac:dyDescent="0.2">
      <c r="B3" s="26" t="s">
        <v>122</v>
      </c>
      <c r="C3" s="26" t="s">
        <v>123</v>
      </c>
    </row>
    <row r="4" spans="2:3" ht="21" customHeight="1" x14ac:dyDescent="0.2">
      <c r="B4" s="26" t="s">
        <v>124</v>
      </c>
      <c r="C4" s="26" t="s">
        <v>128</v>
      </c>
    </row>
    <row r="5" spans="2:3" ht="21" customHeight="1" x14ac:dyDescent="0.2">
      <c r="B5" s="26" t="s">
        <v>125</v>
      </c>
      <c r="C5" s="26" t="s">
        <v>129</v>
      </c>
    </row>
    <row r="6" spans="2:3" ht="21" customHeight="1" x14ac:dyDescent="0.2">
      <c r="B6" s="26" t="s">
        <v>126</v>
      </c>
      <c r="C6" s="26" t="s">
        <v>130</v>
      </c>
    </row>
    <row r="7" spans="2:3" ht="21" customHeight="1" x14ac:dyDescent="0.2">
      <c r="B7" s="26" t="s">
        <v>127</v>
      </c>
      <c r="C7" s="26" t="s">
        <v>131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5370-5345-4F14-8E4E-65CE32372371}">
  <dimension ref="B4:M24"/>
  <sheetViews>
    <sheetView topLeftCell="A2" workbookViewId="0">
      <selection activeCell="A2" sqref="A2"/>
    </sheetView>
  </sheetViews>
  <sheetFormatPr defaultRowHeight="20.399999999999999" customHeight="1" x14ac:dyDescent="0.2"/>
  <cols>
    <col min="1" max="2" width="8.88671875" style="9"/>
    <col min="3" max="3" width="11.6640625" style="9" bestFit="1" customWidth="1"/>
    <col min="4" max="4" width="9.109375" style="9" bestFit="1" customWidth="1"/>
    <col min="5" max="5" width="16" style="9" hidden="1" customWidth="1"/>
    <col min="6" max="6" width="12.5546875" style="9" customWidth="1"/>
    <col min="7" max="7" width="12.77734375" style="9" customWidth="1"/>
    <col min="8" max="8" width="11.6640625" style="9" bestFit="1" customWidth="1"/>
    <col min="9" max="9" width="11.44140625" style="9" bestFit="1" customWidth="1"/>
    <col min="10" max="10" width="11.6640625" style="9" bestFit="1" customWidth="1"/>
    <col min="11" max="11" width="11.6640625" style="9" customWidth="1"/>
    <col min="12" max="12" width="11" style="9" bestFit="1" customWidth="1"/>
    <col min="13" max="16384" width="8.88671875" style="9"/>
  </cols>
  <sheetData>
    <row r="4" spans="2:13" ht="20.399999999999999" customHeight="1" x14ac:dyDescent="0.2">
      <c r="B4" s="9" t="s">
        <v>92</v>
      </c>
    </row>
    <row r="5" spans="2:13" ht="20.399999999999999" customHeight="1" x14ac:dyDescent="0.2">
      <c r="B5" s="14"/>
      <c r="C5" s="14"/>
      <c r="D5" s="14"/>
      <c r="E5" s="14"/>
      <c r="F5" s="18" t="s">
        <v>95</v>
      </c>
      <c r="G5" s="14"/>
      <c r="H5" s="18" t="s">
        <v>98</v>
      </c>
      <c r="I5" s="14"/>
      <c r="J5" s="14"/>
      <c r="K5" s="19"/>
    </row>
    <row r="6" spans="2:13" ht="20.399999999999999" customHeight="1" x14ac:dyDescent="0.2">
      <c r="B6" s="14" t="s">
        <v>69</v>
      </c>
      <c r="C6" s="14" t="s">
        <v>93</v>
      </c>
      <c r="D6" s="14" t="s">
        <v>8</v>
      </c>
      <c r="E6" s="14" t="s">
        <v>94</v>
      </c>
      <c r="F6" s="14" t="s">
        <v>96</v>
      </c>
      <c r="G6" s="14" t="s">
        <v>97</v>
      </c>
      <c r="H6" s="14" t="s">
        <v>12</v>
      </c>
      <c r="I6" s="14" t="s">
        <v>99</v>
      </c>
      <c r="J6" s="14" t="s">
        <v>7</v>
      </c>
      <c r="K6" s="19"/>
    </row>
    <row r="7" spans="2:13" ht="20.399999999999999" customHeight="1" x14ac:dyDescent="0.2">
      <c r="B7" s="15" t="s">
        <v>47</v>
      </c>
      <c r="C7" s="24">
        <v>3.8705153480519585</v>
      </c>
      <c r="D7" s="34">
        <v>0.16311295444081375</v>
      </c>
      <c r="E7" s="16">
        <v>0.8860869525809888</v>
      </c>
      <c r="F7" s="24">
        <v>3.5358352104970381</v>
      </c>
      <c r="G7" s="24">
        <v>4.2051954856068789</v>
      </c>
      <c r="H7" s="35">
        <v>563.06778378257809</v>
      </c>
      <c r="I7" s="35">
        <v>23.729049365336532</v>
      </c>
      <c r="J7" s="17">
        <v>1.2821185678908912E-19</v>
      </c>
      <c r="K7" s="20"/>
    </row>
    <row r="8" spans="2:13" ht="20.399999999999999" customHeight="1" x14ac:dyDescent="0.2">
      <c r="B8" s="15" t="s">
        <v>46</v>
      </c>
      <c r="C8" s="24">
        <v>-2.0013313921382703</v>
      </c>
      <c r="D8" s="34">
        <v>0.12100887113831417</v>
      </c>
      <c r="E8" s="16">
        <v>-0.61758650838761531</v>
      </c>
      <c r="F8" s="24">
        <v>-2.249621086704694</v>
      </c>
      <c r="G8" s="24">
        <v>-1.7530416975718468</v>
      </c>
      <c r="H8" s="35">
        <v>273.52913756216032</v>
      </c>
      <c r="I8" s="35">
        <v>-16.538716321473089</v>
      </c>
      <c r="J8" s="17">
        <v>1.183462384814867E-15</v>
      </c>
      <c r="K8" s="20"/>
    </row>
    <row r="9" spans="2:13" ht="20.399999999999999" customHeight="1" x14ac:dyDescent="0.2">
      <c r="B9" s="15" t="s">
        <v>110</v>
      </c>
      <c r="C9" s="24">
        <v>4.171744671634892</v>
      </c>
      <c r="D9" s="34">
        <v>0.14142635502743961</v>
      </c>
      <c r="E9" s="16"/>
      <c r="F9" s="24">
        <v>3.8815617605550163</v>
      </c>
      <c r="G9" s="24">
        <v>4.4619275827147682</v>
      </c>
      <c r="H9" s="35">
        <v>870.11116791559846</v>
      </c>
      <c r="I9" s="35">
        <v>29.497646819968512</v>
      </c>
      <c r="J9" s="17">
        <v>4.4503720028490728E-22</v>
      </c>
      <c r="K9" s="20"/>
    </row>
    <row r="12" spans="2:13" ht="20.399999999999999" customHeight="1" x14ac:dyDescent="0.2">
      <c r="B12" s="9" t="s">
        <v>92</v>
      </c>
    </row>
    <row r="13" spans="2:13" ht="20.399999999999999" customHeight="1" x14ac:dyDescent="0.2">
      <c r="B13" s="21"/>
      <c r="C13" s="21"/>
      <c r="D13" s="21"/>
      <c r="E13" s="21"/>
      <c r="F13" s="21" t="s">
        <v>95</v>
      </c>
      <c r="G13" s="21"/>
      <c r="H13" s="21" t="s">
        <v>98</v>
      </c>
      <c r="I13" s="21"/>
      <c r="J13" s="21"/>
      <c r="L13" s="22"/>
    </row>
    <row r="14" spans="2:13" ht="20.399999999999999" customHeight="1" x14ac:dyDescent="0.2">
      <c r="B14" s="14" t="s">
        <v>69</v>
      </c>
      <c r="C14" s="14" t="s">
        <v>93</v>
      </c>
      <c r="D14" s="14" t="s">
        <v>8</v>
      </c>
      <c r="E14" s="14" t="s">
        <v>94</v>
      </c>
      <c r="F14" s="14" t="s">
        <v>96</v>
      </c>
      <c r="G14" s="14" t="s">
        <v>97</v>
      </c>
      <c r="H14" s="14" t="s">
        <v>12</v>
      </c>
      <c r="I14" s="14" t="s">
        <v>99</v>
      </c>
      <c r="J14" s="14" t="s">
        <v>7</v>
      </c>
      <c r="L14" s="22"/>
    </row>
    <row r="15" spans="2:13" ht="20.399999999999999" customHeight="1" x14ac:dyDescent="0.2">
      <c r="B15" s="14" t="s">
        <v>47</v>
      </c>
      <c r="C15" s="24">
        <v>3.8714635106375921</v>
      </c>
      <c r="D15" s="34">
        <v>0.17578483859071337</v>
      </c>
      <c r="E15" s="14">
        <v>0.88630401786054602</v>
      </c>
      <c r="F15" s="24">
        <v>3.510132600047295</v>
      </c>
      <c r="G15" s="24">
        <v>4.2327944212278892</v>
      </c>
      <c r="H15" s="35">
        <v>485.0511197854936</v>
      </c>
      <c r="I15" s="35">
        <v>22.023876129907144</v>
      </c>
      <c r="J15" s="17">
        <v>2.5742233885399685E-19</v>
      </c>
      <c r="L15" s="22"/>
      <c r="M15" s="36"/>
    </row>
    <row r="16" spans="2:13" ht="20.399999999999999" customHeight="1" x14ac:dyDescent="0.2">
      <c r="B16" s="14" t="s">
        <v>46</v>
      </c>
      <c r="C16" s="24">
        <v>-2.0010171061818847</v>
      </c>
      <c r="D16" s="34">
        <v>0.12476227076470196</v>
      </c>
      <c r="E16" s="14">
        <v>-0.61748952356680964</v>
      </c>
      <c r="F16" s="24">
        <v>-2.2574696265706624</v>
      </c>
      <c r="G16" s="24">
        <v>-1.7445645857931067</v>
      </c>
      <c r="H16" s="35">
        <v>257.23796271499691</v>
      </c>
      <c r="I16" s="35">
        <v>-16.038639677821713</v>
      </c>
      <c r="J16" s="17">
        <v>2.5742233885399685E-19</v>
      </c>
      <c r="L16" s="23"/>
    </row>
    <row r="17" spans="2:12" ht="20.399999999999999" customHeight="1" x14ac:dyDescent="0.2">
      <c r="B17" s="14" t="s">
        <v>48</v>
      </c>
      <c r="C17" s="33">
        <v>1.1174761788921332E-3</v>
      </c>
      <c r="D17" s="16">
        <v>6.7410344527310234E-2</v>
      </c>
      <c r="E17" s="14">
        <v>6.6975837161707262E-4</v>
      </c>
      <c r="F17" s="34">
        <v>-0.13744647146605254</v>
      </c>
      <c r="G17" s="34">
        <v>0.1396814238238368</v>
      </c>
      <c r="H17" s="33">
        <v>2.7480425607141626E-4</v>
      </c>
      <c r="I17" s="33">
        <v>1.6577220999655407E-2</v>
      </c>
      <c r="J17" s="34">
        <v>0.98690045375205648</v>
      </c>
      <c r="L17" s="23"/>
    </row>
    <row r="18" spans="2:12" ht="20.399999999999999" customHeight="1" x14ac:dyDescent="0.2">
      <c r="B18" s="14" t="s">
        <v>110</v>
      </c>
      <c r="C18" s="24">
        <v>4.1694514576095818</v>
      </c>
      <c r="D18" s="34">
        <v>0.19976766790782027</v>
      </c>
      <c r="E18" s="14"/>
      <c r="F18" s="24">
        <v>3.7588231353360242</v>
      </c>
      <c r="G18" s="24">
        <v>4.5800797798831399</v>
      </c>
      <c r="H18" s="35">
        <v>435.61963279177439</v>
      </c>
      <c r="I18" s="35">
        <v>20.871502887712097</v>
      </c>
      <c r="J18" s="17">
        <v>2.5742233885399685E-19</v>
      </c>
      <c r="L18" s="23"/>
    </row>
    <row r="19" spans="2:12" ht="20.399999999999999" customHeight="1" x14ac:dyDescent="0.2">
      <c r="L19" s="22"/>
    </row>
    <row r="20" spans="2:12" ht="20.399999999999999" customHeight="1" x14ac:dyDescent="0.2">
      <c r="B20"/>
      <c r="C20"/>
      <c r="D20"/>
      <c r="E20"/>
      <c r="F20"/>
      <c r="G20"/>
      <c r="H20"/>
      <c r="I20"/>
      <c r="L20" s="22"/>
    </row>
    <row r="21" spans="2:12" ht="20.399999999999999" customHeight="1" x14ac:dyDescent="0.2">
      <c r="B21" s="3"/>
      <c r="C21" s="3"/>
      <c r="D21" s="3"/>
      <c r="E21" s="3"/>
      <c r="F21" s="3"/>
      <c r="G21" s="3"/>
      <c r="H21" s="3"/>
      <c r="I21" s="5"/>
    </row>
    <row r="22" spans="2:12" ht="20.399999999999999" customHeight="1" x14ac:dyDescent="0.2">
      <c r="B22" s="3"/>
      <c r="C22" s="3"/>
      <c r="D22" s="3"/>
      <c r="E22" s="3"/>
      <c r="F22" s="3"/>
      <c r="G22" s="3"/>
      <c r="H22" s="3"/>
      <c r="I22" s="5"/>
    </row>
    <row r="23" spans="2:12" ht="20.399999999999999" customHeight="1" x14ac:dyDescent="0.2">
      <c r="B23" s="3"/>
      <c r="C23" s="3"/>
      <c r="D23" s="3"/>
      <c r="E23" s="3"/>
      <c r="F23" s="3"/>
      <c r="G23" s="3"/>
      <c r="H23" s="3"/>
      <c r="I23" s="5"/>
    </row>
    <row r="24" spans="2:12" ht="20.399999999999999" customHeight="1" x14ac:dyDescent="0.2">
      <c r="B24" s="3"/>
      <c r="C24" s="3"/>
      <c r="D24" s="3"/>
      <c r="E24" s="3"/>
      <c r="F24" s="3"/>
      <c r="G24" s="3"/>
      <c r="H24" s="3"/>
      <c r="I24" s="5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CECC-2A5C-44F7-99B6-B1F059804009}">
  <dimension ref="B1:T39"/>
  <sheetViews>
    <sheetView workbookViewId="0"/>
  </sheetViews>
  <sheetFormatPr defaultRowHeight="21" customHeight="1" x14ac:dyDescent="0.2"/>
  <cols>
    <col min="1" max="11" width="8.88671875" style="1"/>
    <col min="12" max="12" width="12" style="9" customWidth="1"/>
    <col min="13" max="15" width="8.88671875" style="9"/>
    <col min="16" max="16" width="16.33203125" style="9" customWidth="1"/>
    <col min="17" max="20" width="11.33203125" style="9" customWidth="1"/>
    <col min="21" max="16384" width="8.88671875" style="1"/>
  </cols>
  <sheetData>
    <row r="1" spans="2:17" ht="21" customHeight="1" x14ac:dyDescent="0.2">
      <c r="L1" s="38" t="s">
        <v>168</v>
      </c>
    </row>
    <row r="3" spans="2:17" ht="21" customHeight="1" x14ac:dyDescent="0.2">
      <c r="B3" s="6" t="s">
        <v>18</v>
      </c>
      <c r="C3" s="6" t="s">
        <v>19</v>
      </c>
      <c r="D3" s="6" t="s">
        <v>20</v>
      </c>
      <c r="L3" s="9" t="s">
        <v>21</v>
      </c>
    </row>
    <row r="4" spans="2:17" ht="21" customHeight="1" thickBot="1" x14ac:dyDescent="0.25">
      <c r="B4" s="8">
        <v>0.7</v>
      </c>
      <c r="C4" s="8">
        <v>3.19</v>
      </c>
      <c r="D4" s="8">
        <v>10.46</v>
      </c>
    </row>
    <row r="5" spans="2:17" ht="21" customHeight="1" x14ac:dyDescent="0.2">
      <c r="B5" s="8">
        <v>1.45</v>
      </c>
      <c r="C5" s="8">
        <v>1.81</v>
      </c>
      <c r="D5" s="8">
        <v>10.130000000000001</v>
      </c>
      <c r="L5" s="10" t="s">
        <v>22</v>
      </c>
      <c r="M5" s="10"/>
    </row>
    <row r="6" spans="2:17" ht="21" customHeight="1" x14ac:dyDescent="0.2">
      <c r="B6" s="8">
        <v>1.86</v>
      </c>
      <c r="C6" s="8">
        <v>2.1</v>
      </c>
      <c r="D6" s="8">
        <v>7.66</v>
      </c>
      <c r="L6" s="9" t="s">
        <v>23</v>
      </c>
      <c r="M6" s="9">
        <v>0.95501033893187171</v>
      </c>
    </row>
    <row r="7" spans="2:17" ht="21" customHeight="1" x14ac:dyDescent="0.2">
      <c r="B7" s="8">
        <v>3.89</v>
      </c>
      <c r="C7" s="8">
        <v>3.63</v>
      </c>
      <c r="D7" s="8">
        <v>7.38</v>
      </c>
      <c r="L7" s="9" t="s">
        <v>24</v>
      </c>
      <c r="M7" s="9">
        <v>0.91204474746676845</v>
      </c>
    </row>
    <row r="8" spans="2:17" ht="21" customHeight="1" x14ac:dyDescent="0.2">
      <c r="B8" s="8">
        <v>4.26</v>
      </c>
      <c r="C8" s="8">
        <v>4.3899999999999997</v>
      </c>
      <c r="D8" s="8">
        <v>5.24</v>
      </c>
      <c r="L8" s="9" t="s">
        <v>25</v>
      </c>
      <c r="M8" s="9">
        <v>0.90105034090011449</v>
      </c>
    </row>
    <row r="9" spans="2:17" ht="21" customHeight="1" x14ac:dyDescent="0.2">
      <c r="B9" s="8">
        <v>5.17</v>
      </c>
      <c r="C9" s="8">
        <v>5.4</v>
      </c>
      <c r="D9" s="8">
        <v>4.7699999999999996</v>
      </c>
      <c r="L9" s="9" t="s">
        <v>8</v>
      </c>
      <c r="M9" s="9">
        <v>0.825908909528556</v>
      </c>
    </row>
    <row r="10" spans="2:17" ht="21" customHeight="1" thickBot="1" x14ac:dyDescent="0.25">
      <c r="B10" s="8">
        <v>6.1</v>
      </c>
      <c r="C10" s="8">
        <v>5.88</v>
      </c>
      <c r="D10" s="8">
        <v>5.4</v>
      </c>
      <c r="L10" s="11" t="s">
        <v>26</v>
      </c>
      <c r="M10" s="11">
        <v>10</v>
      </c>
    </row>
    <row r="11" spans="2:17" ht="21" customHeight="1" x14ac:dyDescent="0.2">
      <c r="B11" s="8">
        <v>7.18</v>
      </c>
      <c r="C11" s="8">
        <v>6.41</v>
      </c>
      <c r="D11" s="8">
        <v>3.2</v>
      </c>
    </row>
    <row r="12" spans="2:17" ht="21" customHeight="1" thickBot="1" x14ac:dyDescent="0.25">
      <c r="B12" s="8">
        <v>8.5399999999999991</v>
      </c>
      <c r="C12" s="8">
        <v>9.43</v>
      </c>
      <c r="D12" s="8">
        <v>1.5</v>
      </c>
      <c r="L12" s="9" t="s">
        <v>10</v>
      </c>
    </row>
    <row r="13" spans="2:17" ht="21" customHeight="1" x14ac:dyDescent="0.2">
      <c r="B13" s="8">
        <v>9.77</v>
      </c>
      <c r="C13" s="8">
        <v>8.94</v>
      </c>
      <c r="D13" s="8">
        <v>1.01</v>
      </c>
      <c r="L13" s="12"/>
      <c r="M13" s="12" t="s">
        <v>6</v>
      </c>
      <c r="N13" s="12" t="s">
        <v>27</v>
      </c>
      <c r="O13" s="12" t="s">
        <v>28</v>
      </c>
      <c r="P13" s="12" t="s">
        <v>29</v>
      </c>
      <c r="Q13" s="12" t="s">
        <v>30</v>
      </c>
    </row>
    <row r="14" spans="2:17" ht="21" customHeight="1" x14ac:dyDescent="0.2">
      <c r="L14" s="9" t="s">
        <v>31</v>
      </c>
      <c r="M14" s="9">
        <v>1</v>
      </c>
      <c r="N14" s="9">
        <v>56.585955785290807</v>
      </c>
      <c r="O14" s="9">
        <v>56.585955785290807</v>
      </c>
      <c r="P14" s="9">
        <v>82.955341148925754</v>
      </c>
      <c r="Q14" s="9">
        <v>1.6974115297881611E-5</v>
      </c>
    </row>
    <row r="15" spans="2:17" ht="21" customHeight="1" x14ac:dyDescent="0.2">
      <c r="L15" s="9" t="s">
        <v>32</v>
      </c>
      <c r="M15" s="9">
        <v>8</v>
      </c>
      <c r="N15" s="9">
        <v>5.4570042147091886</v>
      </c>
      <c r="O15" s="9">
        <v>0.68212552683864858</v>
      </c>
    </row>
    <row r="16" spans="2:17" ht="21" customHeight="1" thickBot="1" x14ac:dyDescent="0.25">
      <c r="L16" s="11" t="s">
        <v>33</v>
      </c>
      <c r="M16" s="11">
        <v>9</v>
      </c>
      <c r="N16" s="11">
        <v>62.042959999999994</v>
      </c>
      <c r="O16" s="11"/>
      <c r="P16" s="11"/>
      <c r="Q16" s="11"/>
    </row>
    <row r="17" spans="12:20" ht="21" customHeight="1" thickBot="1" x14ac:dyDescent="0.25"/>
    <row r="18" spans="12:20" ht="21" customHeight="1" x14ac:dyDescent="0.2">
      <c r="L18" s="12"/>
      <c r="M18" s="12" t="s">
        <v>34</v>
      </c>
      <c r="N18" s="12" t="s">
        <v>8</v>
      </c>
      <c r="O18" s="12" t="s">
        <v>9</v>
      </c>
      <c r="P18" s="12" t="s">
        <v>35</v>
      </c>
      <c r="Q18" s="12" t="s">
        <v>36</v>
      </c>
      <c r="R18" s="12" t="s">
        <v>37</v>
      </c>
      <c r="S18" s="12" t="s">
        <v>38</v>
      </c>
      <c r="T18" s="12" t="s">
        <v>39</v>
      </c>
    </row>
    <row r="19" spans="12:20" ht="21" customHeight="1" x14ac:dyDescent="0.2">
      <c r="L19" s="9" t="s">
        <v>40</v>
      </c>
      <c r="M19" s="9">
        <v>1.1002473687272136</v>
      </c>
      <c r="N19" s="9">
        <v>0.5126433772413127</v>
      </c>
      <c r="O19" s="9">
        <v>2.1462237055474582</v>
      </c>
      <c r="P19" s="9">
        <v>6.4151535404957757E-2</v>
      </c>
      <c r="Q19" s="9">
        <v>-8.1910379076283402E-2</v>
      </c>
      <c r="R19" s="9">
        <v>2.2824051165307107</v>
      </c>
      <c r="S19" s="9">
        <v>-8.1910379076283402E-2</v>
      </c>
      <c r="T19" s="9">
        <v>2.2824051165307107</v>
      </c>
    </row>
    <row r="20" spans="12:20" ht="21" customHeight="1" thickBot="1" x14ac:dyDescent="0.25">
      <c r="L20" s="11" t="s">
        <v>41</v>
      </c>
      <c r="M20" s="11">
        <v>0.82129039887015265</v>
      </c>
      <c r="N20" s="11">
        <v>9.0172595195948585E-2</v>
      </c>
      <c r="O20" s="11">
        <v>9.1079822764938321</v>
      </c>
      <c r="P20" s="11">
        <v>1.6974115297881611E-5</v>
      </c>
      <c r="Q20" s="11">
        <v>0.61335202146620382</v>
      </c>
      <c r="R20" s="11">
        <v>1.0292287762741015</v>
      </c>
      <c r="S20" s="11">
        <v>0.61335202146620382</v>
      </c>
      <c r="T20" s="11">
        <v>1.0292287762741015</v>
      </c>
    </row>
    <row r="22" spans="12:20" ht="21" customHeight="1" x14ac:dyDescent="0.2">
      <c r="L22" s="9" t="s">
        <v>21</v>
      </c>
    </row>
    <row r="23" spans="12:20" ht="21" customHeight="1" thickBot="1" x14ac:dyDescent="0.25"/>
    <row r="24" spans="12:20" ht="21" customHeight="1" x14ac:dyDescent="0.2">
      <c r="L24" s="10" t="s">
        <v>22</v>
      </c>
      <c r="M24" s="10"/>
    </row>
    <row r="25" spans="12:20" ht="21" customHeight="1" x14ac:dyDescent="0.2">
      <c r="L25" s="9" t="s">
        <v>23</v>
      </c>
      <c r="M25" s="9">
        <v>0.97035338304257301</v>
      </c>
    </row>
    <row r="26" spans="12:20" ht="21" customHeight="1" x14ac:dyDescent="0.2">
      <c r="L26" s="9" t="s">
        <v>24</v>
      </c>
      <c r="M26" s="9">
        <v>0.94158568798216646</v>
      </c>
    </row>
    <row r="27" spans="12:20" ht="21" customHeight="1" x14ac:dyDescent="0.2">
      <c r="L27" s="9" t="s">
        <v>25</v>
      </c>
      <c r="M27" s="9">
        <v>0.93428389897993736</v>
      </c>
    </row>
    <row r="28" spans="12:20" ht="21" customHeight="1" x14ac:dyDescent="0.2">
      <c r="L28" s="9" t="s">
        <v>8</v>
      </c>
      <c r="M28" s="9">
        <v>0.83720937430408504</v>
      </c>
    </row>
    <row r="29" spans="12:20" ht="21" customHeight="1" thickBot="1" x14ac:dyDescent="0.25">
      <c r="L29" s="11" t="s">
        <v>26</v>
      </c>
      <c r="M29" s="11">
        <v>10</v>
      </c>
    </row>
    <row r="31" spans="12:20" ht="21" customHeight="1" thickBot="1" x14ac:dyDescent="0.25">
      <c r="L31" s="9" t="s">
        <v>10</v>
      </c>
    </row>
    <row r="32" spans="12:20" ht="21" customHeight="1" x14ac:dyDescent="0.2">
      <c r="L32" s="12"/>
      <c r="M32" s="12" t="s">
        <v>6</v>
      </c>
      <c r="N32" s="12" t="s">
        <v>27</v>
      </c>
      <c r="O32" s="12" t="s">
        <v>28</v>
      </c>
      <c r="P32" s="12" t="s">
        <v>29</v>
      </c>
      <c r="Q32" s="12" t="s">
        <v>30</v>
      </c>
    </row>
    <row r="33" spans="12:20" ht="21" customHeight="1" x14ac:dyDescent="0.2">
      <c r="L33" s="9" t="s">
        <v>31</v>
      </c>
      <c r="M33" s="9">
        <v>1</v>
      </c>
      <c r="N33" s="9">
        <v>90.385493708618924</v>
      </c>
      <c r="O33" s="9">
        <v>90.385493708618924</v>
      </c>
      <c r="P33" s="9">
        <v>128.95273852677815</v>
      </c>
      <c r="Q33" s="9">
        <v>3.2609465126199469E-6</v>
      </c>
    </row>
    <row r="34" spans="12:20" ht="21" customHeight="1" x14ac:dyDescent="0.2">
      <c r="L34" s="9" t="s">
        <v>32</v>
      </c>
      <c r="M34" s="9">
        <v>8</v>
      </c>
      <c r="N34" s="9">
        <v>5.6073562913810999</v>
      </c>
      <c r="O34" s="9">
        <v>0.70091953642263749</v>
      </c>
    </row>
    <row r="35" spans="12:20" ht="21" customHeight="1" thickBot="1" x14ac:dyDescent="0.25">
      <c r="L35" s="11" t="s">
        <v>33</v>
      </c>
      <c r="M35" s="11">
        <v>9</v>
      </c>
      <c r="N35" s="11">
        <v>95.992850000000018</v>
      </c>
      <c r="O35" s="11"/>
      <c r="P35" s="11"/>
      <c r="Q35" s="11"/>
    </row>
    <row r="36" spans="12:20" ht="21" customHeight="1" thickBot="1" x14ac:dyDescent="0.25"/>
    <row r="37" spans="12:20" ht="21" customHeight="1" x14ac:dyDescent="0.2">
      <c r="L37" s="12"/>
      <c r="M37" s="12" t="s">
        <v>34</v>
      </c>
      <c r="N37" s="12" t="s">
        <v>8</v>
      </c>
      <c r="O37" s="12" t="s">
        <v>9</v>
      </c>
      <c r="P37" s="12" t="s">
        <v>35</v>
      </c>
      <c r="Q37" s="12" t="s">
        <v>36</v>
      </c>
      <c r="R37" s="12" t="s">
        <v>37</v>
      </c>
      <c r="S37" s="12" t="s">
        <v>38</v>
      </c>
      <c r="T37" s="12" t="s">
        <v>39</v>
      </c>
    </row>
    <row r="38" spans="12:20" ht="21" customHeight="1" x14ac:dyDescent="0.2">
      <c r="L38" s="9" t="s">
        <v>40</v>
      </c>
      <c r="M38" s="9">
        <v>10.752830893817404</v>
      </c>
      <c r="N38" s="9">
        <v>0.51965759922159194</v>
      </c>
      <c r="O38" s="9">
        <v>20.692145962888517</v>
      </c>
      <c r="P38" s="9">
        <v>3.1176441140421564E-8</v>
      </c>
      <c r="Q38" s="9">
        <v>9.5544983211221428</v>
      </c>
      <c r="R38" s="9">
        <v>11.951163466512664</v>
      </c>
      <c r="S38" s="9">
        <v>9.5544983211221428</v>
      </c>
      <c r="T38" s="9">
        <v>11.951163466512664</v>
      </c>
    </row>
    <row r="39" spans="12:20" ht="21" customHeight="1" thickBot="1" x14ac:dyDescent="0.25">
      <c r="L39" s="11" t="s">
        <v>41</v>
      </c>
      <c r="M39" s="11">
        <v>-1.0379866912954627</v>
      </c>
      <c r="N39" s="11">
        <v>9.1406378030803218E-2</v>
      </c>
      <c r="O39" s="11">
        <v>-11.355735930655403</v>
      </c>
      <c r="P39" s="11">
        <v>3.2609465126199469E-6</v>
      </c>
      <c r="Q39" s="11">
        <v>-1.2487701770185302</v>
      </c>
      <c r="R39" s="11">
        <v>-0.82720320557239524</v>
      </c>
      <c r="S39" s="11">
        <v>-1.2487701770185302</v>
      </c>
      <c r="T39" s="11">
        <v>-0.82720320557239524</v>
      </c>
    </row>
  </sheetData>
  <sortState xmlns:xlrd2="http://schemas.microsoft.com/office/spreadsheetml/2017/richdata2" ref="B4:D13">
    <sortCondition ref="B4:B13"/>
  </sortState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7383-FE3A-439E-8E94-10271F194010}">
  <dimension ref="B1:T18"/>
  <sheetViews>
    <sheetView workbookViewId="0"/>
  </sheetViews>
  <sheetFormatPr defaultRowHeight="21" customHeight="1" x14ac:dyDescent="0.2"/>
  <cols>
    <col min="1" max="6" width="8.88671875" style="1"/>
    <col min="7" max="7" width="9.44140625" style="1" bestFit="1" customWidth="1"/>
    <col min="8" max="16384" width="8.88671875" style="1"/>
  </cols>
  <sheetData>
    <row r="1" spans="2:20" s="9" customFormat="1" ht="21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s="9" customFormat="1" ht="21" customHeight="1" x14ac:dyDescent="0.2">
      <c r="B2" s="1"/>
      <c r="C2" s="1"/>
      <c r="D2" s="1"/>
      <c r="E2" s="1"/>
      <c r="F2" s="1"/>
      <c r="G2" s="39" t="s">
        <v>169</v>
      </c>
      <c r="H2" s="1"/>
      <c r="I2" s="1"/>
      <c r="J2" s="1"/>
      <c r="K2" s="1"/>
      <c r="L2" s="39" t="s">
        <v>170</v>
      </c>
      <c r="M2" s="1"/>
      <c r="N2" s="1"/>
      <c r="O2" s="1"/>
      <c r="P2" s="1"/>
      <c r="Q2" s="1"/>
      <c r="R2" s="1"/>
      <c r="S2" s="1"/>
      <c r="T2" s="1"/>
    </row>
    <row r="3" spans="2:20" s="9" customFormat="1" ht="21" customHeight="1" x14ac:dyDescent="0.2">
      <c r="B3" s="6" t="s">
        <v>18</v>
      </c>
      <c r="C3" s="6" t="s">
        <v>19</v>
      </c>
      <c r="D3" s="6" t="s">
        <v>20</v>
      </c>
      <c r="E3" s="6" t="s">
        <v>117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21" customHeight="1" x14ac:dyDescent="0.2">
      <c r="B4" s="8">
        <v>0.7</v>
      </c>
      <c r="C4" s="8">
        <f>-(B4-5)^2+5</f>
        <v>23.49</v>
      </c>
      <c r="D4" s="8">
        <f>(B4-2)*(B4-6)^2+40</f>
        <v>3.482999999999997</v>
      </c>
      <c r="E4" s="8">
        <f>B4^2</f>
        <v>0.48999999999999994</v>
      </c>
    </row>
    <row r="5" spans="2:20" ht="21" customHeight="1" x14ac:dyDescent="0.2">
      <c r="B5" s="8">
        <v>1.45</v>
      </c>
      <c r="C5" s="8">
        <f t="shared" ref="C5:C13" si="0">-(B5-5)^2+5</f>
        <v>17.602499999999999</v>
      </c>
      <c r="D5" s="8">
        <f t="shared" ref="D5:D13" si="1">(B5-2)*(B5-6)^2+40</f>
        <v>28.613624999999999</v>
      </c>
      <c r="E5" s="8">
        <f t="shared" ref="E5:E13" si="2">B5^2</f>
        <v>2.1025</v>
      </c>
    </row>
    <row r="6" spans="2:20" ht="21" customHeight="1" x14ac:dyDescent="0.2">
      <c r="B6" s="8">
        <v>1.86</v>
      </c>
      <c r="C6" s="8">
        <f t="shared" si="0"/>
        <v>14.859599999999999</v>
      </c>
      <c r="D6" s="8">
        <f t="shared" si="1"/>
        <v>37.600456000000001</v>
      </c>
      <c r="E6" s="8">
        <f t="shared" si="2"/>
        <v>3.4596000000000005</v>
      </c>
    </row>
    <row r="7" spans="2:20" ht="21" customHeight="1" x14ac:dyDescent="0.2">
      <c r="B7" s="8">
        <v>3.89</v>
      </c>
      <c r="C7" s="8">
        <f t="shared" si="0"/>
        <v>6.2321</v>
      </c>
      <c r="D7" s="8">
        <f t="shared" si="1"/>
        <v>48.414468999999997</v>
      </c>
      <c r="E7" s="8">
        <f t="shared" si="2"/>
        <v>15.132100000000001</v>
      </c>
    </row>
    <row r="8" spans="2:20" ht="21" customHeight="1" x14ac:dyDescent="0.2">
      <c r="B8" s="8">
        <v>4.26</v>
      </c>
      <c r="C8" s="8">
        <f t="shared" si="0"/>
        <v>5.5476000000000001</v>
      </c>
      <c r="D8" s="8">
        <f t="shared" si="1"/>
        <v>46.842376000000002</v>
      </c>
      <c r="E8" s="8">
        <f t="shared" si="2"/>
        <v>18.147599999999997</v>
      </c>
    </row>
    <row r="9" spans="2:20" ht="21" customHeight="1" x14ac:dyDescent="0.2">
      <c r="B9" s="8">
        <v>5.17</v>
      </c>
      <c r="C9" s="8">
        <f t="shared" si="0"/>
        <v>5.0289000000000001</v>
      </c>
      <c r="D9" s="8">
        <f t="shared" si="1"/>
        <v>42.183813000000001</v>
      </c>
      <c r="E9" s="8">
        <f t="shared" si="2"/>
        <v>26.728899999999999</v>
      </c>
    </row>
    <row r="10" spans="2:20" ht="21" customHeight="1" x14ac:dyDescent="0.2">
      <c r="B10" s="8">
        <v>6.1</v>
      </c>
      <c r="C10" s="8">
        <f t="shared" si="0"/>
        <v>6.2099999999999991</v>
      </c>
      <c r="D10" s="8">
        <f t="shared" si="1"/>
        <v>40.040999999999997</v>
      </c>
      <c r="E10" s="8">
        <f t="shared" si="2"/>
        <v>37.209999999999994</v>
      </c>
    </row>
    <row r="11" spans="2:20" ht="21" customHeight="1" x14ac:dyDescent="0.2">
      <c r="B11" s="8">
        <v>7.18</v>
      </c>
      <c r="C11" s="8">
        <f t="shared" si="0"/>
        <v>9.752399999999998</v>
      </c>
      <c r="D11" s="8">
        <f t="shared" si="1"/>
        <v>47.212631999999999</v>
      </c>
      <c r="E11" s="8">
        <f t="shared" si="2"/>
        <v>51.552399999999999</v>
      </c>
    </row>
    <row r="12" spans="2:20" ht="21" customHeight="1" x14ac:dyDescent="0.2">
      <c r="B12" s="8">
        <v>8.5399999999999991</v>
      </c>
      <c r="C12" s="8">
        <f t="shared" si="0"/>
        <v>17.531599999999994</v>
      </c>
      <c r="D12" s="8">
        <f t="shared" si="1"/>
        <v>82.193463999999963</v>
      </c>
      <c r="E12" s="8">
        <f t="shared" si="2"/>
        <v>72.931599999999989</v>
      </c>
    </row>
    <row r="13" spans="2:20" ht="21" customHeight="1" x14ac:dyDescent="0.2">
      <c r="B13" s="8">
        <v>9.77</v>
      </c>
      <c r="C13" s="8">
        <f t="shared" si="0"/>
        <v>27.752899999999997</v>
      </c>
      <c r="D13" s="8">
        <f t="shared" si="1"/>
        <v>150.43423299999998</v>
      </c>
      <c r="E13" s="8">
        <f t="shared" si="2"/>
        <v>95.452899999999985</v>
      </c>
    </row>
    <row r="14" spans="2:20" ht="21" customHeight="1" x14ac:dyDescent="0.2">
      <c r="B14" s="27"/>
      <c r="C14" s="27"/>
      <c r="D14" s="27"/>
      <c r="E14" s="27"/>
    </row>
    <row r="15" spans="2:20" ht="21" customHeight="1" x14ac:dyDescent="0.2">
      <c r="B15" s="1" t="s">
        <v>132</v>
      </c>
    </row>
    <row r="16" spans="2:20" ht="21" customHeight="1" x14ac:dyDescent="0.2">
      <c r="D16" s="1" t="s">
        <v>135</v>
      </c>
      <c r="G16" s="1">
        <f>CORREL(B4:B13,C4:C13)</f>
        <v>7.4816846925194705E-2</v>
      </c>
      <c r="L16" s="1">
        <f>CORREL(B4:B13,D4:D13)</f>
        <v>0.82712382716037769</v>
      </c>
      <c r="Q16" s="1">
        <f>CORREL(B4:B13,E4:E13)</f>
        <v>0.96784389669452997</v>
      </c>
    </row>
    <row r="17" spans="4:17" ht="21" customHeight="1" x14ac:dyDescent="0.2">
      <c r="D17" s="1" t="s">
        <v>133</v>
      </c>
      <c r="G17" s="1">
        <f>PEARSON(B4:B13,C4:C13)</f>
        <v>7.4816846925194705E-2</v>
      </c>
      <c r="L17" s="1">
        <f>CORREL(B4:B13,D4:D13)</f>
        <v>0.82712382716037769</v>
      </c>
      <c r="Q17" s="1">
        <f>CORREL(B4:B13,E4:E13)</f>
        <v>0.96784389669452997</v>
      </c>
    </row>
    <row r="18" spans="4:17" ht="21" customHeight="1" x14ac:dyDescent="0.2">
      <c r="D18" s="1" t="s">
        <v>134</v>
      </c>
      <c r="G18" s="1">
        <v>-4.2424242424242427E-2</v>
      </c>
      <c r="L18" s="1">
        <v>0.83030303030303032</v>
      </c>
      <c r="Q18" s="1">
        <v>1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493D-4FA5-4EA4-9DC0-EEACE2D8D903}">
  <dimension ref="A1:H30"/>
  <sheetViews>
    <sheetView workbookViewId="0"/>
  </sheetViews>
  <sheetFormatPr defaultRowHeight="13.2" x14ac:dyDescent="0.2"/>
  <cols>
    <col min="1" max="1" width="15.109375" bestFit="1" customWidth="1"/>
  </cols>
  <sheetData>
    <row r="1" spans="1:8" x14ac:dyDescent="0.2">
      <c r="A1" t="s">
        <v>136</v>
      </c>
    </row>
    <row r="3" spans="1:8" x14ac:dyDescent="0.2">
      <c r="A3" s="2" t="s">
        <v>141</v>
      </c>
    </row>
    <row r="4" spans="1:8" x14ac:dyDescent="0.2">
      <c r="A4" s="2" t="s">
        <v>0</v>
      </c>
    </row>
    <row r="5" spans="1:8" x14ac:dyDescent="0.2">
      <c r="A5" s="2" t="s">
        <v>142</v>
      </c>
    </row>
    <row r="6" spans="1:8" x14ac:dyDescent="0.2">
      <c r="A6" s="2" t="s">
        <v>1</v>
      </c>
      <c r="B6" t="s">
        <v>143</v>
      </c>
      <c r="H6" s="40" t="s">
        <v>171</v>
      </c>
    </row>
    <row r="7" spans="1:8" x14ac:dyDescent="0.2">
      <c r="A7" s="2" t="s">
        <v>149</v>
      </c>
      <c r="H7" s="40" t="s">
        <v>172</v>
      </c>
    </row>
    <row r="8" spans="1:8" hidden="1" x14ac:dyDescent="0.2">
      <c r="A8" s="2" t="s">
        <v>146</v>
      </c>
      <c r="B8" s="2" t="s">
        <v>145</v>
      </c>
    </row>
    <row r="9" spans="1:8" hidden="1" x14ac:dyDescent="0.2">
      <c r="A9" s="2" t="s">
        <v>147</v>
      </c>
      <c r="B9" s="2" t="s">
        <v>144</v>
      </c>
    </row>
    <row r="10" spans="1:8" hidden="1" x14ac:dyDescent="0.2">
      <c r="A10" s="2" t="s">
        <v>148</v>
      </c>
      <c r="B10" s="2" t="s">
        <v>2</v>
      </c>
    </row>
    <row r="12" spans="1:8" x14ac:dyDescent="0.2">
      <c r="B12" s="2" t="s">
        <v>18</v>
      </c>
      <c r="C12" s="2" t="s">
        <v>19</v>
      </c>
      <c r="D12" s="2" t="s">
        <v>20</v>
      </c>
      <c r="E12" s="2" t="s">
        <v>137</v>
      </c>
    </row>
    <row r="13" spans="1:8" x14ac:dyDescent="0.2">
      <c r="A13" s="2" t="s">
        <v>18</v>
      </c>
      <c r="B13" s="3">
        <v>1</v>
      </c>
      <c r="C13" s="3">
        <v>-4.2424242424242427E-2</v>
      </c>
      <c r="D13" s="3">
        <v>0.83030303030303032</v>
      </c>
      <c r="E13" s="3">
        <v>1</v>
      </c>
    </row>
    <row r="14" spans="1:8" x14ac:dyDescent="0.2">
      <c r="A14" s="2" t="s">
        <v>19</v>
      </c>
      <c r="B14" s="3">
        <v>-4.2424242424242427E-2</v>
      </c>
      <c r="C14" s="3">
        <v>1</v>
      </c>
      <c r="D14" s="3">
        <v>-6.0606060606060606E-3</v>
      </c>
      <c r="E14" s="3">
        <v>-4.2424242424242427E-2</v>
      </c>
    </row>
    <row r="15" spans="1:8" x14ac:dyDescent="0.2">
      <c r="A15" s="2" t="s">
        <v>20</v>
      </c>
      <c r="B15" s="3">
        <v>0.83030303030303032</v>
      </c>
      <c r="C15" s="3">
        <v>-6.0606060606060606E-3</v>
      </c>
      <c r="D15" s="3">
        <v>1</v>
      </c>
      <c r="E15" s="3">
        <v>0.83030303030303032</v>
      </c>
    </row>
    <row r="16" spans="1:8" x14ac:dyDescent="0.2">
      <c r="A16" s="2" t="s">
        <v>137</v>
      </c>
      <c r="B16" s="3">
        <v>1</v>
      </c>
      <c r="C16" s="3">
        <v>-4.2424242424242427E-2</v>
      </c>
      <c r="D16" s="3">
        <v>0.83030303030303032</v>
      </c>
      <c r="E16" s="3">
        <v>1</v>
      </c>
    </row>
    <row r="18" spans="1:5" x14ac:dyDescent="0.2">
      <c r="A18" t="s">
        <v>138</v>
      </c>
    </row>
    <row r="19" spans="1:5" x14ac:dyDescent="0.2">
      <c r="B19" s="2" t="s">
        <v>18</v>
      </c>
      <c r="C19" s="2" t="s">
        <v>19</v>
      </c>
      <c r="D19" s="2" t="s">
        <v>20</v>
      </c>
      <c r="E19" s="2" t="s">
        <v>137</v>
      </c>
    </row>
    <row r="20" spans="1:5" x14ac:dyDescent="0.2">
      <c r="A20" s="2" t="s">
        <v>18</v>
      </c>
      <c r="B20" s="28" t="s">
        <v>106</v>
      </c>
      <c r="C20" s="5">
        <v>0.90736381781281583</v>
      </c>
      <c r="D20" s="5">
        <v>2.9402270232795026E-3</v>
      </c>
      <c r="E20" t="s">
        <v>139</v>
      </c>
    </row>
    <row r="21" spans="1:5" x14ac:dyDescent="0.2">
      <c r="A21" s="2" t="s">
        <v>19</v>
      </c>
      <c r="B21" s="28"/>
      <c r="C21" s="28" t="s">
        <v>106</v>
      </c>
      <c r="D21" s="5">
        <v>0.98674291119498925</v>
      </c>
      <c r="E21" s="5">
        <v>0.90736381781281583</v>
      </c>
    </row>
    <row r="22" spans="1:5" x14ac:dyDescent="0.2">
      <c r="A22" s="2" t="s">
        <v>20</v>
      </c>
      <c r="B22" s="28" t="s">
        <v>16</v>
      </c>
      <c r="C22" s="28"/>
      <c r="D22" s="28" t="s">
        <v>106</v>
      </c>
      <c r="E22" s="5">
        <v>2.9402270232795026E-3</v>
      </c>
    </row>
    <row r="23" spans="1:5" x14ac:dyDescent="0.2">
      <c r="A23" s="2" t="s">
        <v>137</v>
      </c>
      <c r="B23" s="28"/>
      <c r="C23" s="28"/>
      <c r="D23" s="28" t="s">
        <v>16</v>
      </c>
      <c r="E23" s="28" t="s">
        <v>106</v>
      </c>
    </row>
    <row r="25" spans="1:5" x14ac:dyDescent="0.2">
      <c r="A25" t="s">
        <v>140</v>
      </c>
    </row>
    <row r="26" spans="1:5" x14ac:dyDescent="0.2">
      <c r="B26" s="2" t="s">
        <v>18</v>
      </c>
      <c r="C26" s="2" t="s">
        <v>19</v>
      </c>
      <c r="D26" s="2" t="s">
        <v>20</v>
      </c>
      <c r="E26" s="2" t="s">
        <v>137</v>
      </c>
    </row>
    <row r="27" spans="1:5" x14ac:dyDescent="0.2">
      <c r="A27" s="2" t="s">
        <v>18</v>
      </c>
      <c r="B27">
        <v>10</v>
      </c>
      <c r="C27">
        <v>10</v>
      </c>
      <c r="D27">
        <v>10</v>
      </c>
      <c r="E27">
        <v>10</v>
      </c>
    </row>
    <row r="28" spans="1:5" x14ac:dyDescent="0.2">
      <c r="A28" s="2" t="s">
        <v>19</v>
      </c>
      <c r="B28">
        <v>10</v>
      </c>
      <c r="C28">
        <v>10</v>
      </c>
      <c r="D28">
        <v>10</v>
      </c>
      <c r="E28">
        <v>10</v>
      </c>
    </row>
    <row r="29" spans="1:5" x14ac:dyDescent="0.2">
      <c r="A29" s="2" t="s">
        <v>20</v>
      </c>
      <c r="B29">
        <v>10</v>
      </c>
      <c r="C29">
        <v>10</v>
      </c>
      <c r="D29">
        <v>10</v>
      </c>
      <c r="E29">
        <v>10</v>
      </c>
    </row>
    <row r="30" spans="1:5" x14ac:dyDescent="0.2">
      <c r="A30" s="2" t="s">
        <v>137</v>
      </c>
      <c r="B30">
        <v>10</v>
      </c>
      <c r="C30">
        <v>10</v>
      </c>
      <c r="D30">
        <v>10</v>
      </c>
      <c r="E30">
        <v>10</v>
      </c>
    </row>
  </sheetData>
  <sortState xmlns:xlrd2="http://schemas.microsoft.com/office/spreadsheetml/2017/richdata2" ref="A8:D10">
    <sortCondition ref="D8"/>
    <sortCondition ref="C8"/>
  </sortState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C4E4-5705-4FEF-8CFE-CB86001D2622}">
  <dimension ref="B1:W17"/>
  <sheetViews>
    <sheetView workbookViewId="0"/>
  </sheetViews>
  <sheetFormatPr defaultRowHeight="20.399999999999999" customHeight="1" x14ac:dyDescent="0.2"/>
  <cols>
    <col min="1" max="16384" width="8.88671875" style="1"/>
  </cols>
  <sheetData>
    <row r="1" spans="2:23" ht="20.399999999999999" customHeight="1" x14ac:dyDescent="0.2">
      <c r="F1" s="41" t="s">
        <v>173</v>
      </c>
    </row>
    <row r="2" spans="2:23" ht="20.399999999999999" customHeight="1" x14ac:dyDescent="0.2">
      <c r="B2" s="1" t="s">
        <v>115</v>
      </c>
      <c r="C2" s="29" t="s">
        <v>154</v>
      </c>
      <c r="D2" s="31">
        <v>0</v>
      </c>
      <c r="J2" s="1" t="s">
        <v>155</v>
      </c>
      <c r="K2" s="29" t="s">
        <v>154</v>
      </c>
      <c r="L2" s="31">
        <v>0</v>
      </c>
      <c r="R2" s="1" t="s">
        <v>156</v>
      </c>
      <c r="S2" s="29" t="s">
        <v>154</v>
      </c>
      <c r="T2" s="31">
        <v>2.9766782495943667</v>
      </c>
    </row>
    <row r="3" spans="2:23" ht="20.399999999999999" customHeight="1" x14ac:dyDescent="0.2">
      <c r="C3" s="1" t="s">
        <v>153</v>
      </c>
      <c r="D3" s="1">
        <v>0.99911688311687608</v>
      </c>
      <c r="K3" s="1" t="s">
        <v>153</v>
      </c>
      <c r="L3" s="1">
        <v>1.082103896103896</v>
      </c>
      <c r="S3" s="1" t="s">
        <v>153</v>
      </c>
      <c r="T3" s="1">
        <v>0.53896803630124079</v>
      </c>
    </row>
    <row r="4" spans="2:23" ht="20.399999999999999" customHeight="1" x14ac:dyDescent="0.2">
      <c r="B4" s="1" t="s">
        <v>17</v>
      </c>
      <c r="C4" s="1" t="s">
        <v>150</v>
      </c>
      <c r="D4" s="1" t="s">
        <v>151</v>
      </c>
      <c r="E4" s="1" t="s">
        <v>152</v>
      </c>
      <c r="F4" s="1" t="s">
        <v>116</v>
      </c>
      <c r="G4" s="1" t="s">
        <v>118</v>
      </c>
      <c r="J4" s="1" t="s">
        <v>17</v>
      </c>
      <c r="K4" s="1" t="s">
        <v>150</v>
      </c>
      <c r="L4" s="1" t="s">
        <v>151</v>
      </c>
      <c r="M4" s="1" t="s">
        <v>152</v>
      </c>
      <c r="N4" s="1" t="s">
        <v>116</v>
      </c>
      <c r="O4" s="1" t="s">
        <v>118</v>
      </c>
      <c r="R4" s="1" t="s">
        <v>17</v>
      </c>
      <c r="S4" s="1" t="s">
        <v>150</v>
      </c>
      <c r="T4" s="1" t="s">
        <v>151</v>
      </c>
      <c r="U4" s="1" t="s">
        <v>152</v>
      </c>
      <c r="V4" s="1" t="s">
        <v>116</v>
      </c>
      <c r="W4" s="1" t="s">
        <v>118</v>
      </c>
    </row>
    <row r="5" spans="2:23" ht="20.399999999999999" customHeight="1" x14ac:dyDescent="0.2">
      <c r="B5" s="1">
        <v>1</v>
      </c>
      <c r="C5" s="1">
        <f ca="1">ROUND(B5+0.5*(RAND()-0.5),2)</f>
        <v>1.07</v>
      </c>
      <c r="D5" s="1">
        <v>0.8</v>
      </c>
      <c r="E5" s="1">
        <f>$D$2+$D$3*B5</f>
        <v>0.99911688311687608</v>
      </c>
      <c r="F5" s="1">
        <f>D5-E5</f>
        <v>-0.19911688311687603</v>
      </c>
      <c r="G5" s="1">
        <f>F5*F5</f>
        <v>3.964753314217967E-2</v>
      </c>
      <c r="J5" s="1">
        <v>1</v>
      </c>
      <c r="K5" s="1">
        <f ca="1">ROUND(J5+0.5*(RAND()-0.5),2)</f>
        <v>0.97</v>
      </c>
      <c r="L5" s="1">
        <v>0.97</v>
      </c>
      <c r="M5" s="1">
        <f>$L$2+$L$3*J5</f>
        <v>1.082103896103896</v>
      </c>
      <c r="N5" s="1">
        <f>L5-M5</f>
        <v>-0.11210389610389604</v>
      </c>
      <c r="O5" s="1">
        <f>N5*N5</f>
        <v>1.2567283521673118E-2</v>
      </c>
      <c r="R5" s="1">
        <v>1</v>
      </c>
      <c r="S5" s="1">
        <f ca="1">ROUND((R5*10/(R5+3))+0.5*(RAND()-0.5),2)</f>
        <v>2.56</v>
      </c>
      <c r="T5" s="1">
        <v>2.37</v>
      </c>
      <c r="U5" s="1">
        <f>$T$2+$T$3*R5</f>
        <v>3.5156462858956075</v>
      </c>
      <c r="V5" s="1">
        <f>T5-U5</f>
        <v>-1.1456462858956074</v>
      </c>
      <c r="W5" s="1">
        <f>V5*V5</f>
        <v>1.3125054123863997</v>
      </c>
    </row>
    <row r="6" spans="2:23" ht="20.399999999999999" customHeight="1" x14ac:dyDescent="0.2">
      <c r="B6" s="1">
        <v>2</v>
      </c>
      <c r="C6" s="1">
        <f t="shared" ref="C6:C14" ca="1" si="0">ROUND(B6+0.5*(RAND()-0.5),2)</f>
        <v>2.16</v>
      </c>
      <c r="D6" s="1">
        <v>2.0299999999999998</v>
      </c>
      <c r="E6" s="1">
        <f t="shared" ref="E6:E14" si="1">$D$2+$D$3*B6</f>
        <v>1.9982337662337522</v>
      </c>
      <c r="F6" s="1">
        <f t="shared" ref="F6:F14" si="2">D6-E6</f>
        <v>3.1766233766247653E-2</v>
      </c>
      <c r="G6" s="1">
        <f t="shared" ref="G6:G14" si="3">F6*F6</f>
        <v>1.0090936076918927E-3</v>
      </c>
      <c r="J6" s="1">
        <v>2</v>
      </c>
      <c r="K6" s="1">
        <f t="shared" ref="K6:K13" ca="1" si="4">ROUND(J6+0.5*(RAND()-0.5),2)</f>
        <v>2.23</v>
      </c>
      <c r="L6" s="1">
        <v>2.04</v>
      </c>
      <c r="M6" s="1">
        <f t="shared" ref="M6:M14" si="5">$L$2+$L$3*J6</f>
        <v>2.164207792207792</v>
      </c>
      <c r="N6" s="1">
        <f t="shared" ref="N6:N14" si="6">L6-M6</f>
        <v>-0.12420779220779199</v>
      </c>
      <c r="O6" s="1">
        <f t="shared" ref="O6:O14" si="7">N6*N6</f>
        <v>1.5427575645134032E-2</v>
      </c>
      <c r="R6" s="1">
        <v>2</v>
      </c>
      <c r="S6" s="1">
        <f t="shared" ref="S6:S14" ca="1" si="8">ROUND((R6*10/(R6+3))+0.5*(RAND()-0.5),2)</f>
        <v>4.05</v>
      </c>
      <c r="T6" s="1">
        <v>3.95</v>
      </c>
      <c r="U6" s="1">
        <f t="shared" ref="U6:U14" si="9">$T$2+$T$3*R6</f>
        <v>4.0546143221968478</v>
      </c>
      <c r="V6" s="1">
        <f t="shared" ref="V6:V14" si="10">T6-U6</f>
        <v>-0.10461432219684763</v>
      </c>
      <c r="W6" s="1">
        <f t="shared" ref="W6:W14" si="11">V6*V6</f>
        <v>1.0944156408705847E-2</v>
      </c>
    </row>
    <row r="7" spans="2:23" ht="20.399999999999999" customHeight="1" x14ac:dyDescent="0.2">
      <c r="B7" s="1">
        <v>3</v>
      </c>
      <c r="C7" s="1">
        <f t="shared" ca="1" si="0"/>
        <v>3.06</v>
      </c>
      <c r="D7" s="1">
        <v>3.19</v>
      </c>
      <c r="E7" s="1">
        <f t="shared" si="1"/>
        <v>2.9973506493506283</v>
      </c>
      <c r="F7" s="1">
        <f t="shared" si="2"/>
        <v>0.19264935064937161</v>
      </c>
      <c r="G7" s="1">
        <f t="shared" si="3"/>
        <v>3.7113772305624536E-2</v>
      </c>
      <c r="J7" s="1">
        <v>3</v>
      </c>
      <c r="K7" s="1">
        <f t="shared" ca="1" si="4"/>
        <v>3.03</v>
      </c>
      <c r="L7" s="1">
        <v>3.02</v>
      </c>
      <c r="M7" s="1">
        <f t="shared" si="5"/>
        <v>3.246311688311688</v>
      </c>
      <c r="N7" s="1">
        <f t="shared" si="6"/>
        <v>-0.22631168831168802</v>
      </c>
      <c r="O7" s="1">
        <f t="shared" si="7"/>
        <v>5.1216980266486627E-2</v>
      </c>
      <c r="R7" s="1">
        <v>3</v>
      </c>
      <c r="S7" s="1">
        <f t="shared" ca="1" si="8"/>
        <v>4.88</v>
      </c>
      <c r="T7" s="1">
        <v>5.05</v>
      </c>
      <c r="U7" s="1">
        <f t="shared" si="9"/>
        <v>4.5935823584980895</v>
      </c>
      <c r="V7" s="1">
        <f t="shared" si="10"/>
        <v>0.45641764150191033</v>
      </c>
      <c r="W7" s="1">
        <f t="shared" si="11"/>
        <v>0.20831706347416634</v>
      </c>
    </row>
    <row r="8" spans="2:23" ht="20.399999999999999" customHeight="1" x14ac:dyDescent="0.2">
      <c r="B8" s="1">
        <v>4</v>
      </c>
      <c r="C8" s="1">
        <f t="shared" ca="1" si="0"/>
        <v>4.2</v>
      </c>
      <c r="D8" s="1">
        <v>4.04</v>
      </c>
      <c r="E8" s="1">
        <f t="shared" si="1"/>
        <v>3.9964675324675043</v>
      </c>
      <c r="F8" s="1">
        <f t="shared" si="2"/>
        <v>4.3532467532495733E-2</v>
      </c>
      <c r="G8" s="1">
        <f t="shared" si="3"/>
        <v>1.8950757294677952E-3</v>
      </c>
      <c r="J8" s="1">
        <v>4</v>
      </c>
      <c r="K8" s="1">
        <f t="shared" ca="1" si="4"/>
        <v>4.1900000000000004</v>
      </c>
      <c r="L8" s="1">
        <v>4.1500000000000004</v>
      </c>
      <c r="M8" s="1">
        <f t="shared" si="5"/>
        <v>4.328415584415584</v>
      </c>
      <c r="N8" s="1">
        <f t="shared" si="6"/>
        <v>-0.17841558441558369</v>
      </c>
      <c r="O8" s="1">
        <f t="shared" si="7"/>
        <v>3.1832120762354268E-2</v>
      </c>
      <c r="R8" s="1">
        <v>4</v>
      </c>
      <c r="S8" s="1">
        <f t="shared" ca="1" si="8"/>
        <v>5.7</v>
      </c>
      <c r="T8" s="1">
        <v>5.62</v>
      </c>
      <c r="U8" s="1">
        <f t="shared" si="9"/>
        <v>5.1325503947993294</v>
      </c>
      <c r="V8" s="1">
        <f t="shared" si="10"/>
        <v>0.48744960520067071</v>
      </c>
      <c r="W8" s="1">
        <f t="shared" si="11"/>
        <v>0.23760711761028974</v>
      </c>
    </row>
    <row r="9" spans="2:23" ht="20.399999999999999" customHeight="1" x14ac:dyDescent="0.2">
      <c r="B9" s="1">
        <v>5</v>
      </c>
      <c r="C9" s="1">
        <f t="shared" ca="1" si="0"/>
        <v>5.04</v>
      </c>
      <c r="D9" s="1">
        <v>4.76</v>
      </c>
      <c r="E9" s="1">
        <f t="shared" si="1"/>
        <v>4.9955844155843803</v>
      </c>
      <c r="F9" s="1">
        <f t="shared" si="2"/>
        <v>-0.23558441558438048</v>
      </c>
      <c r="G9" s="1">
        <f t="shared" si="3"/>
        <v>5.5500016866234091E-2</v>
      </c>
      <c r="J9" s="1">
        <v>5</v>
      </c>
      <c r="K9" s="1">
        <f t="shared" ca="1" si="4"/>
        <v>5.05</v>
      </c>
      <c r="L9" s="1">
        <v>5.1100000000000003</v>
      </c>
      <c r="M9" s="1">
        <f t="shared" si="5"/>
        <v>5.4105194805194801</v>
      </c>
      <c r="N9" s="1">
        <f t="shared" si="6"/>
        <v>-0.30051948051947974</v>
      </c>
      <c r="O9" s="1">
        <f t="shared" si="7"/>
        <v>9.0311958171697959E-2</v>
      </c>
      <c r="R9" s="1">
        <v>5</v>
      </c>
      <c r="S9" s="1">
        <f t="shared" ca="1" si="8"/>
        <v>6.02</v>
      </c>
      <c r="T9" s="1">
        <v>6.25</v>
      </c>
      <c r="U9" s="1">
        <f t="shared" si="9"/>
        <v>5.6715184311005711</v>
      </c>
      <c r="V9" s="1">
        <f t="shared" si="10"/>
        <v>0.57848156889942892</v>
      </c>
      <c r="W9" s="1">
        <f t="shared" si="11"/>
        <v>0.33464092555634473</v>
      </c>
    </row>
    <row r="10" spans="2:23" ht="20.399999999999999" customHeight="1" x14ac:dyDescent="0.2">
      <c r="B10" s="1">
        <v>6</v>
      </c>
      <c r="C10" s="1">
        <f t="shared" ca="1" si="0"/>
        <v>5.76</v>
      </c>
      <c r="D10" s="1">
        <v>6.1</v>
      </c>
      <c r="E10" s="1">
        <f t="shared" si="1"/>
        <v>5.9947012987012567</v>
      </c>
      <c r="F10" s="1">
        <f t="shared" si="2"/>
        <v>0.10529870129874297</v>
      </c>
      <c r="G10" s="1">
        <f t="shared" si="3"/>
        <v>1.1087816495201894E-2</v>
      </c>
      <c r="J10" s="1">
        <v>6</v>
      </c>
      <c r="K10" s="1">
        <f t="shared" ca="1" si="4"/>
        <v>5.94</v>
      </c>
      <c r="L10" s="1">
        <v>5.85</v>
      </c>
      <c r="M10" s="1">
        <f t="shared" si="5"/>
        <v>6.4926233766233761</v>
      </c>
      <c r="N10" s="1">
        <f t="shared" si="6"/>
        <v>-0.64262337662337643</v>
      </c>
      <c r="O10" s="1">
        <f t="shared" si="7"/>
        <v>0.41296480418282988</v>
      </c>
      <c r="R10" s="1">
        <v>6</v>
      </c>
      <c r="S10" s="1">
        <f t="shared" ca="1" si="8"/>
        <v>6.42</v>
      </c>
      <c r="T10" s="1">
        <v>6.5</v>
      </c>
      <c r="U10" s="1">
        <f t="shared" si="9"/>
        <v>6.210486467401811</v>
      </c>
      <c r="V10" s="1">
        <f t="shared" si="10"/>
        <v>0.28951353259818902</v>
      </c>
      <c r="W10" s="1">
        <f t="shared" si="11"/>
        <v>8.3818085557482658E-2</v>
      </c>
    </row>
    <row r="11" spans="2:23" ht="20.399999999999999" customHeight="1" x14ac:dyDescent="0.2">
      <c r="B11" s="1">
        <v>7</v>
      </c>
      <c r="C11" s="1">
        <f t="shared" ca="1" si="0"/>
        <v>7.21</v>
      </c>
      <c r="D11" s="1">
        <v>6.93</v>
      </c>
      <c r="E11" s="1">
        <f t="shared" si="1"/>
        <v>6.9938181818181322</v>
      </c>
      <c r="F11" s="1">
        <f t="shared" si="2"/>
        <v>-6.381818181813248E-2</v>
      </c>
      <c r="G11" s="1">
        <f t="shared" si="3"/>
        <v>4.0727603305722154E-3</v>
      </c>
      <c r="J11" s="1">
        <v>7</v>
      </c>
      <c r="K11" s="1">
        <f t="shared" ca="1" si="4"/>
        <v>6.86</v>
      </c>
      <c r="L11" s="1">
        <v>7.21</v>
      </c>
      <c r="M11" s="1">
        <f t="shared" si="5"/>
        <v>7.5747272727272721</v>
      </c>
      <c r="N11" s="1">
        <f t="shared" si="6"/>
        <v>-0.36472727272727212</v>
      </c>
      <c r="O11" s="1">
        <f t="shared" si="7"/>
        <v>0.13302598347107394</v>
      </c>
      <c r="R11" s="1">
        <v>7</v>
      </c>
      <c r="S11" s="1">
        <f t="shared" ca="1" si="8"/>
        <v>7.05</v>
      </c>
      <c r="T11" s="1">
        <v>7.13</v>
      </c>
      <c r="U11" s="1">
        <f t="shared" si="9"/>
        <v>6.7494545037030527</v>
      </c>
      <c r="V11" s="1">
        <f t="shared" si="10"/>
        <v>0.38054549629694723</v>
      </c>
      <c r="W11" s="1">
        <f t="shared" si="11"/>
        <v>0.14481487475188987</v>
      </c>
    </row>
    <row r="12" spans="2:23" ht="20.399999999999999" customHeight="1" x14ac:dyDescent="0.2">
      <c r="B12" s="1">
        <v>8</v>
      </c>
      <c r="C12" s="1">
        <f t="shared" ca="1" si="0"/>
        <v>7.89</v>
      </c>
      <c r="D12" s="1">
        <v>7.86</v>
      </c>
      <c r="E12" s="1">
        <f t="shared" si="1"/>
        <v>7.9929350649350086</v>
      </c>
      <c r="F12" s="1">
        <f t="shared" si="2"/>
        <v>-0.13293506493500828</v>
      </c>
      <c r="G12" s="1">
        <f t="shared" si="3"/>
        <v>1.767173148927487E-2</v>
      </c>
      <c r="J12" s="1">
        <v>8</v>
      </c>
      <c r="K12" s="1">
        <f t="shared" ca="1" si="4"/>
        <v>8.09</v>
      </c>
      <c r="L12" s="1">
        <v>8.06</v>
      </c>
      <c r="M12" s="1">
        <f t="shared" si="5"/>
        <v>8.6568311688311681</v>
      </c>
      <c r="N12" s="1">
        <f t="shared" si="6"/>
        <v>-0.5968311688311676</v>
      </c>
      <c r="O12" s="1">
        <f t="shared" si="7"/>
        <v>0.35620744408837768</v>
      </c>
      <c r="R12" s="1">
        <v>8</v>
      </c>
      <c r="S12" s="1">
        <f t="shared" ca="1" si="8"/>
        <v>7.33</v>
      </c>
      <c r="T12" s="1">
        <v>7.42</v>
      </c>
      <c r="U12" s="1">
        <f t="shared" si="9"/>
        <v>7.2884225400042926</v>
      </c>
      <c r="V12" s="1">
        <f t="shared" si="10"/>
        <v>0.13157745999570736</v>
      </c>
      <c r="W12" s="1">
        <f t="shared" si="11"/>
        <v>1.7312627978921968E-2</v>
      </c>
    </row>
    <row r="13" spans="2:23" ht="20.399999999999999" customHeight="1" x14ac:dyDescent="0.2">
      <c r="B13" s="1">
        <v>9</v>
      </c>
      <c r="C13" s="1">
        <f t="shared" ca="1" si="0"/>
        <v>8.86</v>
      </c>
      <c r="D13" s="1">
        <v>9.02</v>
      </c>
      <c r="E13" s="1">
        <f t="shared" si="1"/>
        <v>8.9920519480518841</v>
      </c>
      <c r="F13" s="1">
        <f t="shared" si="2"/>
        <v>2.7948051948115449E-2</v>
      </c>
      <c r="G13" s="1">
        <f t="shared" si="3"/>
        <v>7.8109360769455978E-4</v>
      </c>
      <c r="J13" s="1">
        <v>9</v>
      </c>
      <c r="K13" s="1">
        <f t="shared" ca="1" si="4"/>
        <v>8.82</v>
      </c>
      <c r="L13" s="1">
        <v>9.1999999999999993</v>
      </c>
      <c r="M13" s="1">
        <f t="shared" si="5"/>
        <v>9.7389350649350632</v>
      </c>
      <c r="N13" s="1">
        <f t="shared" si="6"/>
        <v>-0.53893506493506393</v>
      </c>
      <c r="O13" s="1">
        <f t="shared" si="7"/>
        <v>0.29045100421656156</v>
      </c>
      <c r="R13" s="1">
        <v>9</v>
      </c>
      <c r="S13" s="1">
        <f t="shared" ca="1" si="8"/>
        <v>7.3</v>
      </c>
      <c r="T13" s="1">
        <v>7.4</v>
      </c>
      <c r="U13" s="1">
        <f t="shared" si="9"/>
        <v>7.8273905763055343</v>
      </c>
      <c r="V13" s="1">
        <f t="shared" si="10"/>
        <v>-0.4273905763055339</v>
      </c>
      <c r="W13" s="1">
        <f t="shared" si="11"/>
        <v>0.18266270471477639</v>
      </c>
    </row>
    <row r="14" spans="2:23" ht="20.399999999999999" customHeight="1" x14ac:dyDescent="0.2">
      <c r="B14" s="1">
        <v>10</v>
      </c>
      <c r="C14" s="1">
        <f t="shared" ca="1" si="0"/>
        <v>10.09</v>
      </c>
      <c r="D14" s="1">
        <v>10.11</v>
      </c>
      <c r="E14" s="1">
        <f t="shared" si="1"/>
        <v>9.9911688311687605</v>
      </c>
      <c r="F14" s="1">
        <f t="shared" si="2"/>
        <v>0.1188311688312389</v>
      </c>
      <c r="G14" s="1">
        <f t="shared" si="3"/>
        <v>1.4120846685798404E-2</v>
      </c>
      <c r="J14" s="1">
        <v>10</v>
      </c>
      <c r="K14" s="1">
        <v>12.75</v>
      </c>
      <c r="L14" s="1">
        <v>12.75</v>
      </c>
      <c r="M14" s="1">
        <f t="shared" si="5"/>
        <v>10.82103896103896</v>
      </c>
      <c r="N14" s="1">
        <f t="shared" si="6"/>
        <v>1.9289610389610399</v>
      </c>
      <c r="O14" s="1">
        <f t="shared" si="7"/>
        <v>3.7208906898296545</v>
      </c>
      <c r="R14" s="1">
        <v>10</v>
      </c>
      <c r="S14" s="1">
        <f t="shared" ca="1" si="8"/>
        <v>7.89</v>
      </c>
      <c r="T14" s="1">
        <v>7.72</v>
      </c>
      <c r="U14" s="1">
        <f t="shared" si="9"/>
        <v>8.3663586126067742</v>
      </c>
      <c r="V14" s="1">
        <f t="shared" si="10"/>
        <v>-0.64635861260677441</v>
      </c>
      <c r="W14" s="1">
        <f t="shared" si="11"/>
        <v>0.41777945609095429</v>
      </c>
    </row>
    <row r="15" spans="2:23" ht="20.399999999999999" customHeight="1" x14ac:dyDescent="0.2">
      <c r="F15" s="1" t="s">
        <v>119</v>
      </c>
      <c r="G15" s="1">
        <f>SUM(G5:G14)</f>
        <v>0.18289974025973993</v>
      </c>
      <c r="N15" s="1" t="s">
        <v>119</v>
      </c>
      <c r="O15" s="1">
        <f>SUM(O5:O14)</f>
        <v>5.1148958441558436</v>
      </c>
      <c r="V15" s="1" t="s">
        <v>119</v>
      </c>
      <c r="W15" s="1">
        <f>SUM(W5:W14)</f>
        <v>2.9504024245299316</v>
      </c>
    </row>
    <row r="16" spans="2:23" ht="20.399999999999999" customHeight="1" x14ac:dyDescent="0.2">
      <c r="J16" s="30">
        <v>0</v>
      </c>
      <c r="K16" s="30">
        <v>0</v>
      </c>
    </row>
    <row r="17" spans="10:11" ht="20.399999999999999" customHeight="1" x14ac:dyDescent="0.2">
      <c r="J17" s="30">
        <v>14</v>
      </c>
      <c r="K17" s="30">
        <v>14</v>
      </c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9B00-3DAC-41F0-ABA1-27BAAF51CA5F}">
  <dimension ref="B1:Y34"/>
  <sheetViews>
    <sheetView zoomScale="80" zoomScaleNormal="80" workbookViewId="0"/>
  </sheetViews>
  <sheetFormatPr defaultRowHeight="20.399999999999999" customHeight="1" x14ac:dyDescent="0.2"/>
  <cols>
    <col min="1" max="16384" width="8.88671875" style="1"/>
  </cols>
  <sheetData>
    <row r="1" spans="2:25" ht="20.399999999999999" customHeight="1" x14ac:dyDescent="0.2">
      <c r="E1" s="42" t="s">
        <v>174</v>
      </c>
    </row>
    <row r="2" spans="2:25" ht="20.399999999999999" customHeight="1" x14ac:dyDescent="0.2">
      <c r="B2" s="1" t="s">
        <v>115</v>
      </c>
      <c r="C2" s="29" t="s">
        <v>154</v>
      </c>
      <c r="D2" s="31">
        <v>2.4874624975888937E-2</v>
      </c>
      <c r="J2" s="1" t="s">
        <v>155</v>
      </c>
      <c r="K2" s="29"/>
      <c r="L2" s="31"/>
      <c r="R2" s="1" t="s">
        <v>156</v>
      </c>
      <c r="S2" s="29"/>
      <c r="T2" s="31"/>
    </row>
    <row r="3" spans="2:25" ht="20.399999999999999" customHeight="1" x14ac:dyDescent="0.2">
      <c r="C3" s="1" t="s">
        <v>153</v>
      </c>
      <c r="D3" s="1">
        <v>0.99041971610862778</v>
      </c>
    </row>
    <row r="4" spans="2:25" ht="20.399999999999999" customHeight="1" x14ac:dyDescent="0.2">
      <c r="B4" s="1" t="s">
        <v>17</v>
      </c>
      <c r="C4" s="1" t="s">
        <v>150</v>
      </c>
      <c r="D4" s="1" t="s">
        <v>151</v>
      </c>
      <c r="E4" s="1" t="s">
        <v>152</v>
      </c>
      <c r="F4" s="1" t="s">
        <v>116</v>
      </c>
      <c r="G4" s="1" t="s">
        <v>118</v>
      </c>
      <c r="H4" s="1" t="s">
        <v>157</v>
      </c>
      <c r="I4" s="1" t="s">
        <v>158</v>
      </c>
      <c r="J4" s="1" t="s">
        <v>17</v>
      </c>
      <c r="K4" s="1" t="s">
        <v>150</v>
      </c>
      <c r="L4" s="1" t="s">
        <v>151</v>
      </c>
      <c r="M4" s="1" t="s">
        <v>152</v>
      </c>
      <c r="N4" s="1" t="s">
        <v>116</v>
      </c>
      <c r="O4" s="1" t="s">
        <v>118</v>
      </c>
      <c r="P4" s="1" t="s">
        <v>157</v>
      </c>
      <c r="Q4" s="1" t="s">
        <v>158</v>
      </c>
      <c r="R4" s="1" t="s">
        <v>17</v>
      </c>
      <c r="S4" s="1" t="s">
        <v>150</v>
      </c>
      <c r="T4" s="1" t="s">
        <v>151</v>
      </c>
      <c r="U4" s="1" t="s">
        <v>152</v>
      </c>
      <c r="V4" s="1" t="s">
        <v>116</v>
      </c>
      <c r="W4" s="1" t="s">
        <v>118</v>
      </c>
      <c r="X4" s="1" t="s">
        <v>157</v>
      </c>
      <c r="Y4" s="1" t="s">
        <v>158</v>
      </c>
    </row>
    <row r="5" spans="2:25" ht="20.399999999999999" customHeight="1" x14ac:dyDescent="0.2">
      <c r="B5" s="1">
        <v>1</v>
      </c>
      <c r="C5" s="1">
        <f ca="1">ROUND(B5+2*(RAND()-0.5),2)</f>
        <v>0.25</v>
      </c>
      <c r="D5" s="1">
        <v>1.1599999999999999</v>
      </c>
      <c r="E5" s="1">
        <f>$D$2+$D$3*B5</f>
        <v>1.0152943410845168</v>
      </c>
      <c r="F5" s="1">
        <f>D5-E5</f>
        <v>0.14470565891548315</v>
      </c>
      <c r="G5" s="1">
        <f>F5*F5</f>
        <v>2.0939727722164146E-2</v>
      </c>
      <c r="H5" s="1">
        <f>D5-E5</f>
        <v>0.14470565891548315</v>
      </c>
      <c r="I5" s="1">
        <f>H5*H5</f>
        <v>2.0939727722164146E-2</v>
      </c>
      <c r="J5" s="1">
        <v>1</v>
      </c>
      <c r="L5" s="1">
        <v>1.1599999999999999</v>
      </c>
      <c r="M5" s="1">
        <f>$D$2+0.85*$D$3*J5</f>
        <v>0.86673138366822244</v>
      </c>
      <c r="N5" s="1">
        <f>L5-M5</f>
        <v>0.29326861633177748</v>
      </c>
      <c r="O5" s="1">
        <f>N5*N5</f>
        <v>8.6006481325155301E-2</v>
      </c>
      <c r="P5" s="1">
        <f>L5-M5</f>
        <v>0.29326861633177748</v>
      </c>
      <c r="Q5" s="1">
        <f>P5*P5</f>
        <v>8.6006481325155301E-2</v>
      </c>
      <c r="R5" s="1">
        <v>1</v>
      </c>
      <c r="S5" s="1">
        <f ca="1">ROUND(R5+8*(RAND()-0.5),2)</f>
        <v>4.8600000000000003</v>
      </c>
      <c r="T5" s="1">
        <v>0.31</v>
      </c>
      <c r="U5" s="1">
        <f>$D$2+$D$3*R5</f>
        <v>1.0152943410845168</v>
      </c>
      <c r="V5" s="1">
        <f>T5-U5</f>
        <v>-0.70529434108451672</v>
      </c>
      <c r="W5" s="1">
        <f>V5*V5</f>
        <v>0.49744010756584262</v>
      </c>
      <c r="X5" s="1">
        <f>T5-U5</f>
        <v>-0.70529434108451672</v>
      </c>
      <c r="Y5" s="1">
        <f>X5*X5</f>
        <v>0.49744010756584262</v>
      </c>
    </row>
    <row r="6" spans="2:25" ht="20.399999999999999" customHeight="1" x14ac:dyDescent="0.2">
      <c r="B6" s="1">
        <v>2</v>
      </c>
      <c r="C6" s="1">
        <f t="shared" ref="C6:C29" ca="1" si="0">ROUND(B6+2*(RAND()-0.5),2)</f>
        <v>2.96</v>
      </c>
      <c r="D6" s="1">
        <v>2.5099999999999998</v>
      </c>
      <c r="E6" s="1">
        <f t="shared" ref="E6:E29" si="1">$D$2+$D$3*B6</f>
        <v>2.0057140571931447</v>
      </c>
      <c r="F6" s="1">
        <f t="shared" ref="F6:F14" si="2">D6-E6</f>
        <v>0.50428594280685513</v>
      </c>
      <c r="G6" s="1">
        <f t="shared" ref="G6:G29" si="3">F6*F6</f>
        <v>0.25430431211259874</v>
      </c>
      <c r="H6" s="1">
        <f t="shared" ref="H6:H29" si="4">D6-E6</f>
        <v>0.50428594280685513</v>
      </c>
      <c r="I6" s="1">
        <f t="shared" ref="I6:I29" si="5">H6*H6</f>
        <v>0.25430431211259874</v>
      </c>
      <c r="J6" s="1">
        <v>2</v>
      </c>
      <c r="L6" s="1">
        <v>2.5099999999999998</v>
      </c>
      <c r="M6" s="1">
        <f t="shared" ref="M6:M29" si="6">$D$2+0.85*$D$3*J6</f>
        <v>1.708588142360556</v>
      </c>
      <c r="N6" s="1">
        <f t="shared" ref="N6:N29" si="7">L6-M6</f>
        <v>0.80141185763944378</v>
      </c>
      <c r="O6" s="1">
        <f t="shared" ref="O6:O29" si="8">N6*N6</f>
        <v>0.64226096556510415</v>
      </c>
      <c r="P6" s="1">
        <f t="shared" ref="P6:P29" si="9">L6-M6</f>
        <v>0.80141185763944378</v>
      </c>
      <c r="Q6" s="1">
        <f t="shared" ref="Q6:Q29" si="10">P6*P6</f>
        <v>0.64226096556510415</v>
      </c>
      <c r="R6" s="1">
        <v>2</v>
      </c>
      <c r="S6" s="1">
        <f t="shared" ref="S6:S29" ca="1" si="11">ROUND(R6+8*(RAND()-0.5),2)</f>
        <v>0.76</v>
      </c>
      <c r="T6" s="1">
        <v>7.0000000000000007E-2</v>
      </c>
      <c r="U6" s="1">
        <f t="shared" ref="U6:U29" si="12">$D$2+$D$3*R6</f>
        <v>2.0057140571931447</v>
      </c>
      <c r="V6" s="1">
        <f t="shared" ref="V6:V29" si="13">T6-U6</f>
        <v>-1.9357140571931446</v>
      </c>
      <c r="W6" s="1">
        <f t="shared" ref="W6:W29" si="14">V6*V6</f>
        <v>3.7469889112151447</v>
      </c>
      <c r="X6" s="1">
        <f t="shared" ref="X6:X29" si="15">T6-U6</f>
        <v>-1.9357140571931446</v>
      </c>
      <c r="Y6" s="1">
        <f t="shared" ref="Y6:Y29" si="16">X6*X6</f>
        <v>3.7469889112151447</v>
      </c>
    </row>
    <row r="7" spans="2:25" ht="20.399999999999999" customHeight="1" x14ac:dyDescent="0.2">
      <c r="B7" s="1">
        <v>3</v>
      </c>
      <c r="C7" s="1">
        <f t="shared" ca="1" si="0"/>
        <v>2.44</v>
      </c>
      <c r="D7" s="1">
        <v>3.69</v>
      </c>
      <c r="E7" s="1">
        <f t="shared" si="1"/>
        <v>2.9961337733017723</v>
      </c>
      <c r="F7" s="1">
        <f t="shared" si="2"/>
        <v>0.69386622669822762</v>
      </c>
      <c r="G7" s="1">
        <f t="shared" si="3"/>
        <v>0.48145034055243618</v>
      </c>
      <c r="H7" s="1">
        <f t="shared" si="4"/>
        <v>0.69386622669822762</v>
      </c>
      <c r="I7" s="1">
        <f t="shared" si="5"/>
        <v>0.48145034055243618</v>
      </c>
      <c r="J7" s="1">
        <v>3</v>
      </c>
      <c r="L7" s="1">
        <v>3.69</v>
      </c>
      <c r="M7" s="1">
        <f t="shared" si="6"/>
        <v>2.5504449010528893</v>
      </c>
      <c r="N7" s="1">
        <f t="shared" si="7"/>
        <v>1.1395550989471106</v>
      </c>
      <c r="O7" s="1">
        <f t="shared" si="8"/>
        <v>1.298585823536359</v>
      </c>
      <c r="P7" s="1">
        <f t="shared" si="9"/>
        <v>1.1395550989471106</v>
      </c>
      <c r="Q7" s="1">
        <f t="shared" si="10"/>
        <v>1.298585823536359</v>
      </c>
      <c r="R7" s="1">
        <v>3</v>
      </c>
      <c r="S7" s="1">
        <f t="shared" ca="1" si="11"/>
        <v>1.27</v>
      </c>
      <c r="T7" s="1">
        <v>0.9</v>
      </c>
      <c r="U7" s="1">
        <f t="shared" si="12"/>
        <v>2.9961337733017723</v>
      </c>
      <c r="V7" s="1">
        <f t="shared" si="13"/>
        <v>-2.0961337733017724</v>
      </c>
      <c r="W7" s="1">
        <f t="shared" si="14"/>
        <v>4.3937767955763265</v>
      </c>
      <c r="X7" s="1">
        <f t="shared" si="15"/>
        <v>-2.0961337733017724</v>
      </c>
      <c r="Y7" s="1">
        <f t="shared" si="16"/>
        <v>4.3937767955763265</v>
      </c>
    </row>
    <row r="8" spans="2:25" ht="20.399999999999999" customHeight="1" x14ac:dyDescent="0.2">
      <c r="B8" s="1">
        <v>4</v>
      </c>
      <c r="C8" s="1">
        <f t="shared" ca="1" si="0"/>
        <v>3.57</v>
      </c>
      <c r="D8" s="1">
        <v>3.59</v>
      </c>
      <c r="E8" s="1">
        <f t="shared" si="1"/>
        <v>3.9865534894104</v>
      </c>
      <c r="F8" s="1">
        <f t="shared" si="2"/>
        <v>-0.39655348941040014</v>
      </c>
      <c r="G8" s="1">
        <f t="shared" si="3"/>
        <v>0.15725466996356433</v>
      </c>
      <c r="H8" s="1">
        <f t="shared" si="4"/>
        <v>-0.39655348941040014</v>
      </c>
      <c r="I8" s="1">
        <f t="shared" si="5"/>
        <v>0.15725466996356433</v>
      </c>
      <c r="J8" s="1">
        <v>4</v>
      </c>
      <c r="L8" s="1">
        <v>3.59</v>
      </c>
      <c r="M8" s="1">
        <f t="shared" si="6"/>
        <v>3.3923016597452231</v>
      </c>
      <c r="N8" s="1">
        <f t="shared" si="7"/>
        <v>0.19769834025477673</v>
      </c>
      <c r="O8" s="1">
        <f t="shared" si="8"/>
        <v>3.9084633739493474E-2</v>
      </c>
      <c r="P8" s="1">
        <f t="shared" si="9"/>
        <v>0.19769834025477673</v>
      </c>
      <c r="Q8" s="1">
        <f t="shared" si="10"/>
        <v>3.9084633739493474E-2</v>
      </c>
      <c r="R8" s="1">
        <v>4</v>
      </c>
      <c r="S8" s="1">
        <f t="shared" ca="1" si="11"/>
        <v>6.11</v>
      </c>
      <c r="T8" s="1">
        <v>5.81</v>
      </c>
      <c r="U8" s="1">
        <f t="shared" si="12"/>
        <v>3.9865534894104</v>
      </c>
      <c r="V8" s="1">
        <f t="shared" si="13"/>
        <v>1.8234465105895996</v>
      </c>
      <c r="W8" s="1">
        <f t="shared" si="14"/>
        <v>3.3249571769813868</v>
      </c>
      <c r="X8" s="1">
        <f t="shared" si="15"/>
        <v>1.8234465105895996</v>
      </c>
      <c r="Y8" s="1">
        <f t="shared" si="16"/>
        <v>3.3249571769813868</v>
      </c>
    </row>
    <row r="9" spans="2:25" ht="20.399999999999999" customHeight="1" x14ac:dyDescent="0.2">
      <c r="B9" s="1">
        <v>5</v>
      </c>
      <c r="C9" s="1">
        <f t="shared" ca="1" si="0"/>
        <v>4.8899999999999997</v>
      </c>
      <c r="D9" s="1">
        <v>5.35</v>
      </c>
      <c r="E9" s="1">
        <f t="shared" si="1"/>
        <v>4.9769732055190286</v>
      </c>
      <c r="F9" s="1">
        <f t="shared" si="2"/>
        <v>0.37302679448097109</v>
      </c>
      <c r="G9" s="1">
        <f t="shared" si="3"/>
        <v>0.13914898940074866</v>
      </c>
      <c r="H9" s="1">
        <f t="shared" si="4"/>
        <v>0.37302679448097109</v>
      </c>
      <c r="I9" s="1">
        <f t="shared" si="5"/>
        <v>0.13914898940074866</v>
      </c>
      <c r="J9" s="1">
        <v>5</v>
      </c>
      <c r="L9" s="1">
        <v>5.35</v>
      </c>
      <c r="M9" s="1">
        <f t="shared" si="6"/>
        <v>4.2341584184375574</v>
      </c>
      <c r="N9" s="1">
        <f t="shared" si="7"/>
        <v>1.1158415815624423</v>
      </c>
      <c r="O9" s="1">
        <f t="shared" si="8"/>
        <v>1.2451024351437725</v>
      </c>
      <c r="P9" s="1">
        <f t="shared" si="9"/>
        <v>1.1158415815624423</v>
      </c>
      <c r="Q9" s="1">
        <f t="shared" si="10"/>
        <v>1.2451024351437725</v>
      </c>
      <c r="R9" s="1">
        <v>5</v>
      </c>
      <c r="S9" s="1">
        <f t="shared" ca="1" si="11"/>
        <v>3.21</v>
      </c>
      <c r="T9" s="1">
        <v>8.48</v>
      </c>
      <c r="U9" s="1">
        <f t="shared" si="12"/>
        <v>4.9769732055190286</v>
      </c>
      <c r="V9" s="1">
        <f t="shared" si="13"/>
        <v>3.5030267944809719</v>
      </c>
      <c r="W9" s="1">
        <f t="shared" si="14"/>
        <v>12.271196722851633</v>
      </c>
      <c r="X9" s="1">
        <f t="shared" si="15"/>
        <v>3.5030267944809719</v>
      </c>
      <c r="Y9" s="1">
        <f t="shared" si="16"/>
        <v>12.271196722851633</v>
      </c>
    </row>
    <row r="10" spans="2:25" ht="20.399999999999999" customHeight="1" x14ac:dyDescent="0.2">
      <c r="B10" s="1">
        <v>6</v>
      </c>
      <c r="C10" s="1">
        <f t="shared" ca="1" si="0"/>
        <v>5.54</v>
      </c>
      <c r="D10" s="1">
        <v>6.65</v>
      </c>
      <c r="E10" s="1">
        <f t="shared" si="1"/>
        <v>5.9673929216276562</v>
      </c>
      <c r="F10" s="1">
        <f t="shared" si="2"/>
        <v>0.68260707837234413</v>
      </c>
      <c r="G10" s="1">
        <f t="shared" si="3"/>
        <v>0.46595242344402754</v>
      </c>
      <c r="H10" s="1">
        <f t="shared" si="4"/>
        <v>0.68260707837234413</v>
      </c>
      <c r="I10" s="1">
        <f t="shared" si="5"/>
        <v>0.46595242344402754</v>
      </c>
      <c r="J10" s="1">
        <v>6</v>
      </c>
      <c r="L10" s="1">
        <v>6.65</v>
      </c>
      <c r="M10" s="1">
        <f t="shared" si="6"/>
        <v>5.0760151771298903</v>
      </c>
      <c r="N10" s="1">
        <f t="shared" si="7"/>
        <v>1.5739848228701101</v>
      </c>
      <c r="O10" s="1">
        <f t="shared" si="8"/>
        <v>2.477428222625452</v>
      </c>
      <c r="P10" s="1">
        <f t="shared" si="9"/>
        <v>1.5739848228701101</v>
      </c>
      <c r="Q10" s="1">
        <f t="shared" si="10"/>
        <v>2.477428222625452</v>
      </c>
      <c r="R10" s="1">
        <v>6</v>
      </c>
      <c r="S10" s="1">
        <f t="shared" ca="1" si="11"/>
        <v>9</v>
      </c>
      <c r="T10" s="1">
        <v>8.75</v>
      </c>
      <c r="U10" s="1">
        <f t="shared" si="12"/>
        <v>5.9673929216276562</v>
      </c>
      <c r="V10" s="1">
        <f t="shared" si="13"/>
        <v>2.7826070783723438</v>
      </c>
      <c r="W10" s="1">
        <f t="shared" si="14"/>
        <v>7.7429021526078712</v>
      </c>
      <c r="X10" s="1">
        <f t="shared" si="15"/>
        <v>2.7826070783723438</v>
      </c>
      <c r="Y10" s="1">
        <f t="shared" si="16"/>
        <v>7.7429021526078712</v>
      </c>
    </row>
    <row r="11" spans="2:25" ht="20.399999999999999" customHeight="1" x14ac:dyDescent="0.2">
      <c r="B11" s="1">
        <v>7</v>
      </c>
      <c r="C11" s="1">
        <f t="shared" ca="1" si="0"/>
        <v>6.8</v>
      </c>
      <c r="D11" s="1">
        <v>6.71</v>
      </c>
      <c r="E11" s="1">
        <f t="shared" si="1"/>
        <v>6.9578126377362839</v>
      </c>
      <c r="F11" s="1">
        <f t="shared" si="2"/>
        <v>-0.24781263773628392</v>
      </c>
      <c r="G11" s="1">
        <f t="shared" si="3"/>
        <v>6.1411103421814689E-2</v>
      </c>
      <c r="H11" s="1">
        <f t="shared" si="4"/>
        <v>-0.24781263773628392</v>
      </c>
      <c r="I11" s="1">
        <f t="shared" si="5"/>
        <v>6.1411103421814689E-2</v>
      </c>
      <c r="J11" s="1">
        <v>7</v>
      </c>
      <c r="L11" s="1">
        <v>6.71</v>
      </c>
      <c r="M11" s="1">
        <f t="shared" si="6"/>
        <v>5.917871935822224</v>
      </c>
      <c r="N11" s="1">
        <f t="shared" si="7"/>
        <v>0.79212806417777593</v>
      </c>
      <c r="O11" s="1">
        <f t="shared" si="8"/>
        <v>0.6274668700580307</v>
      </c>
      <c r="P11" s="1">
        <f t="shared" si="9"/>
        <v>0.79212806417777593</v>
      </c>
      <c r="Q11" s="1">
        <f t="shared" si="10"/>
        <v>0.6274668700580307</v>
      </c>
      <c r="R11" s="1">
        <v>7</v>
      </c>
      <c r="S11" s="1">
        <f t="shared" ca="1" si="11"/>
        <v>9.8000000000000007</v>
      </c>
      <c r="T11" s="1">
        <v>6.12</v>
      </c>
      <c r="U11" s="1">
        <f t="shared" si="12"/>
        <v>6.9578126377362839</v>
      </c>
      <c r="V11" s="1">
        <f t="shared" si="13"/>
        <v>-0.83781263773628378</v>
      </c>
      <c r="W11" s="1">
        <f t="shared" si="14"/>
        <v>0.70193001595062954</v>
      </c>
      <c r="X11" s="1">
        <f t="shared" si="15"/>
        <v>-0.83781263773628378</v>
      </c>
      <c r="Y11" s="1">
        <f t="shared" si="16"/>
        <v>0.70193001595062954</v>
      </c>
    </row>
    <row r="12" spans="2:25" ht="20.399999999999999" customHeight="1" x14ac:dyDescent="0.2">
      <c r="B12" s="1">
        <v>8</v>
      </c>
      <c r="C12" s="1">
        <f t="shared" ca="1" si="0"/>
        <v>8.48</v>
      </c>
      <c r="D12" s="1">
        <v>7.1</v>
      </c>
      <c r="E12" s="1">
        <f t="shared" si="1"/>
        <v>7.9482323538449116</v>
      </c>
      <c r="F12" s="1">
        <f t="shared" si="2"/>
        <v>-0.84823235384491191</v>
      </c>
      <c r="G12" s="1">
        <f t="shared" si="3"/>
        <v>0.71949812610927988</v>
      </c>
      <c r="H12" s="1">
        <f t="shared" si="4"/>
        <v>-0.84823235384491191</v>
      </c>
      <c r="I12" s="1">
        <f t="shared" si="5"/>
        <v>0.71949812610927988</v>
      </c>
      <c r="J12" s="1">
        <v>8</v>
      </c>
      <c r="L12" s="1">
        <v>7.1</v>
      </c>
      <c r="M12" s="1">
        <f t="shared" si="6"/>
        <v>6.7597286945145578</v>
      </c>
      <c r="N12" s="1">
        <f t="shared" si="7"/>
        <v>0.34027130548544182</v>
      </c>
      <c r="O12" s="1">
        <f t="shared" si="8"/>
        <v>0.11578456133676687</v>
      </c>
      <c r="P12" s="1">
        <f t="shared" si="9"/>
        <v>0.34027130548544182</v>
      </c>
      <c r="Q12" s="1">
        <f t="shared" si="10"/>
        <v>0.11578456133676687</v>
      </c>
      <c r="R12" s="1">
        <v>8</v>
      </c>
      <c r="S12" s="1">
        <f t="shared" ca="1" si="11"/>
        <v>6.63</v>
      </c>
      <c r="T12" s="1">
        <v>7.02</v>
      </c>
      <c r="U12" s="1">
        <f t="shared" si="12"/>
        <v>7.9482323538449116</v>
      </c>
      <c r="V12" s="1">
        <f t="shared" si="13"/>
        <v>-0.92823235384491198</v>
      </c>
      <c r="W12" s="1">
        <f t="shared" si="14"/>
        <v>0.86161530272446585</v>
      </c>
      <c r="X12" s="1">
        <f t="shared" si="15"/>
        <v>-0.92823235384491198</v>
      </c>
      <c r="Y12" s="1">
        <f t="shared" si="16"/>
        <v>0.86161530272446585</v>
      </c>
    </row>
    <row r="13" spans="2:25" ht="20.399999999999999" customHeight="1" x14ac:dyDescent="0.2">
      <c r="B13" s="1">
        <v>9</v>
      </c>
      <c r="C13" s="1">
        <f t="shared" ca="1" si="0"/>
        <v>8.1999999999999993</v>
      </c>
      <c r="D13" s="1">
        <v>8.73</v>
      </c>
      <c r="E13" s="1">
        <f t="shared" si="1"/>
        <v>8.9386520699535392</v>
      </c>
      <c r="F13" s="1">
        <f t="shared" si="2"/>
        <v>-0.2086520699535388</v>
      </c>
      <c r="G13" s="1">
        <f t="shared" si="3"/>
        <v>4.353568629589645E-2</v>
      </c>
      <c r="H13" s="1">
        <f t="shared" si="4"/>
        <v>-0.2086520699535388</v>
      </c>
      <c r="I13" s="1">
        <f t="shared" si="5"/>
        <v>4.353568629589645E-2</v>
      </c>
      <c r="J13" s="1">
        <v>9</v>
      </c>
      <c r="L13" s="1">
        <v>8.73</v>
      </c>
      <c r="M13" s="1">
        <f t="shared" si="6"/>
        <v>7.6015854532068916</v>
      </c>
      <c r="N13" s="1">
        <f t="shared" si="7"/>
        <v>1.1284145467931088</v>
      </c>
      <c r="O13" s="1">
        <f t="shared" si="8"/>
        <v>1.2733193894142971</v>
      </c>
      <c r="P13" s="1">
        <f t="shared" si="9"/>
        <v>1.1284145467931088</v>
      </c>
      <c r="Q13" s="1">
        <f t="shared" si="10"/>
        <v>1.2733193894142971</v>
      </c>
      <c r="R13" s="1">
        <v>9</v>
      </c>
      <c r="S13" s="1">
        <f t="shared" ca="1" si="11"/>
        <v>6.02</v>
      </c>
      <c r="T13" s="1">
        <v>10.11</v>
      </c>
      <c r="U13" s="1">
        <f t="shared" si="12"/>
        <v>8.9386520699535392</v>
      </c>
      <c r="V13" s="1">
        <f t="shared" si="13"/>
        <v>1.1713479300464602</v>
      </c>
      <c r="W13" s="1">
        <f t="shared" si="14"/>
        <v>1.3720559732241271</v>
      </c>
      <c r="X13" s="1">
        <f t="shared" si="15"/>
        <v>1.1713479300464602</v>
      </c>
      <c r="Y13" s="1">
        <f t="shared" si="16"/>
        <v>1.3720559732241271</v>
      </c>
    </row>
    <row r="14" spans="2:25" ht="20.399999999999999" customHeight="1" x14ac:dyDescent="0.2">
      <c r="B14" s="1">
        <v>10</v>
      </c>
      <c r="C14" s="1">
        <f t="shared" ca="1" si="0"/>
        <v>10.18</v>
      </c>
      <c r="D14" s="1">
        <v>10.94</v>
      </c>
      <c r="E14" s="1">
        <f t="shared" si="1"/>
        <v>9.9290717860621669</v>
      </c>
      <c r="F14" s="1">
        <f t="shared" si="2"/>
        <v>1.0109282139378326</v>
      </c>
      <c r="G14" s="1">
        <f t="shared" si="3"/>
        <v>1.0219758537355363</v>
      </c>
      <c r="H14" s="1">
        <f t="shared" si="4"/>
        <v>1.0109282139378326</v>
      </c>
      <c r="I14" s="1">
        <f t="shared" si="5"/>
        <v>1.0219758537355363</v>
      </c>
      <c r="J14" s="1">
        <v>10</v>
      </c>
      <c r="L14" s="1">
        <v>10.94</v>
      </c>
      <c r="M14" s="1">
        <f t="shared" si="6"/>
        <v>8.4434422118992245</v>
      </c>
      <c r="N14" s="1">
        <f t="shared" si="7"/>
        <v>2.496557788100775</v>
      </c>
      <c r="O14" s="1">
        <f t="shared" si="8"/>
        <v>6.2328007893266344</v>
      </c>
      <c r="P14" s="1">
        <f t="shared" si="9"/>
        <v>2.496557788100775</v>
      </c>
      <c r="Q14" s="1">
        <f t="shared" si="10"/>
        <v>6.2328007893266344</v>
      </c>
      <c r="R14" s="1">
        <v>10</v>
      </c>
      <c r="S14" s="1">
        <f t="shared" ca="1" si="11"/>
        <v>12.07</v>
      </c>
      <c r="T14" s="1">
        <v>6.38</v>
      </c>
      <c r="U14" s="1">
        <f t="shared" si="12"/>
        <v>9.9290717860621669</v>
      </c>
      <c r="V14" s="1">
        <f t="shared" si="13"/>
        <v>-3.549071786062167</v>
      </c>
      <c r="W14" s="1">
        <f t="shared" si="14"/>
        <v>12.5959105426225</v>
      </c>
      <c r="X14" s="1">
        <f t="shared" si="15"/>
        <v>-3.549071786062167</v>
      </c>
      <c r="Y14" s="1">
        <f t="shared" si="16"/>
        <v>12.5959105426225</v>
      </c>
    </row>
    <row r="15" spans="2:25" ht="20.399999999999999" customHeight="1" x14ac:dyDescent="0.2">
      <c r="B15" s="1">
        <v>11</v>
      </c>
      <c r="C15" s="1">
        <f t="shared" ca="1" si="0"/>
        <v>10.92</v>
      </c>
      <c r="D15" s="1">
        <v>11.39</v>
      </c>
      <c r="E15" s="1">
        <f t="shared" si="1"/>
        <v>10.919491502170795</v>
      </c>
      <c r="F15" s="1">
        <f t="shared" ref="F15:F29" si="17">D15-E15</f>
        <v>0.47050849782920601</v>
      </c>
      <c r="G15" s="1">
        <f t="shared" si="3"/>
        <v>0.22137824652949595</v>
      </c>
      <c r="H15" s="1">
        <f t="shared" si="4"/>
        <v>0.47050849782920601</v>
      </c>
      <c r="I15" s="1">
        <f t="shared" si="5"/>
        <v>0.22137824652949595</v>
      </c>
      <c r="J15" s="1">
        <v>11</v>
      </c>
      <c r="L15" s="1">
        <v>11.39</v>
      </c>
      <c r="M15" s="1">
        <f t="shared" si="6"/>
        <v>9.2852989705915583</v>
      </c>
      <c r="N15" s="1">
        <f t="shared" si="7"/>
        <v>2.1047010294084423</v>
      </c>
      <c r="O15" s="1">
        <f t="shared" si="8"/>
        <v>4.429766423192957</v>
      </c>
      <c r="P15" s="1">
        <f t="shared" si="9"/>
        <v>2.1047010294084423</v>
      </c>
      <c r="Q15" s="1">
        <f t="shared" si="10"/>
        <v>4.429766423192957</v>
      </c>
      <c r="R15" s="1">
        <v>11</v>
      </c>
      <c r="S15" s="1">
        <f t="shared" ca="1" si="11"/>
        <v>8.08</v>
      </c>
      <c r="T15" s="1">
        <v>8.32</v>
      </c>
      <c r="U15" s="1">
        <f t="shared" si="12"/>
        <v>10.919491502170795</v>
      </c>
      <c r="V15" s="1">
        <f t="shared" si="13"/>
        <v>-2.5994915021707943</v>
      </c>
      <c r="W15" s="1">
        <f t="shared" si="14"/>
        <v>6.7573560698581723</v>
      </c>
      <c r="X15" s="1">
        <f t="shared" si="15"/>
        <v>-2.5994915021707943</v>
      </c>
      <c r="Y15" s="1">
        <f t="shared" si="16"/>
        <v>6.7573560698581723</v>
      </c>
    </row>
    <row r="16" spans="2:25" ht="20.399999999999999" customHeight="1" x14ac:dyDescent="0.2">
      <c r="B16" s="1">
        <v>12</v>
      </c>
      <c r="C16" s="1">
        <f t="shared" ca="1" si="0"/>
        <v>12.03</v>
      </c>
      <c r="D16" s="1">
        <v>11.19</v>
      </c>
      <c r="E16" s="1">
        <f t="shared" si="1"/>
        <v>11.909911218279422</v>
      </c>
      <c r="F16" s="1">
        <f t="shared" si="17"/>
        <v>-0.71991121827942273</v>
      </c>
      <c r="G16" s="1">
        <f t="shared" si="3"/>
        <v>0.51827216220456263</v>
      </c>
      <c r="H16" s="1">
        <f t="shared" si="4"/>
        <v>-0.71991121827942273</v>
      </c>
      <c r="I16" s="1">
        <f t="shared" si="5"/>
        <v>0.51827216220456263</v>
      </c>
      <c r="J16" s="1">
        <v>12</v>
      </c>
      <c r="L16" s="1">
        <v>11.19</v>
      </c>
      <c r="M16" s="1">
        <f t="shared" si="6"/>
        <v>10.12715572928389</v>
      </c>
      <c r="N16" s="1">
        <f t="shared" si="7"/>
        <v>1.0628442707161092</v>
      </c>
      <c r="O16" s="1">
        <f t="shared" si="8"/>
        <v>1.129637943794058</v>
      </c>
      <c r="P16" s="1">
        <f t="shared" si="9"/>
        <v>1.0628442707161092</v>
      </c>
      <c r="Q16" s="1">
        <f t="shared" si="10"/>
        <v>1.129637943794058</v>
      </c>
      <c r="R16" s="1">
        <v>12</v>
      </c>
      <c r="S16" s="1">
        <f t="shared" ca="1" si="11"/>
        <v>12.21</v>
      </c>
      <c r="T16" s="1">
        <v>13.48</v>
      </c>
      <c r="U16" s="1">
        <f t="shared" si="12"/>
        <v>11.909911218279422</v>
      </c>
      <c r="V16" s="1">
        <f t="shared" si="13"/>
        <v>1.5700887817205782</v>
      </c>
      <c r="W16" s="1">
        <f t="shared" si="14"/>
        <v>2.4651787824848093</v>
      </c>
      <c r="X16" s="1">
        <f t="shared" si="15"/>
        <v>1.5700887817205782</v>
      </c>
      <c r="Y16" s="1">
        <f t="shared" si="16"/>
        <v>2.4651787824848093</v>
      </c>
    </row>
    <row r="17" spans="2:25" ht="20.399999999999999" customHeight="1" x14ac:dyDescent="0.2">
      <c r="B17" s="1">
        <v>13</v>
      </c>
      <c r="C17" s="1">
        <f t="shared" ca="1" si="0"/>
        <v>13.96</v>
      </c>
      <c r="D17" s="1">
        <v>12.8</v>
      </c>
      <c r="E17" s="1">
        <f t="shared" si="1"/>
        <v>12.90033093438805</v>
      </c>
      <c r="F17" s="1">
        <f t="shared" si="17"/>
        <v>-0.10033093438804919</v>
      </c>
      <c r="G17" s="1">
        <f t="shared" si="3"/>
        <v>1.0066296395179031E-2</v>
      </c>
      <c r="H17" s="1">
        <f t="shared" si="4"/>
        <v>-0.10033093438804919</v>
      </c>
      <c r="I17" s="1">
        <f t="shared" si="5"/>
        <v>1.0066296395179031E-2</v>
      </c>
      <c r="J17" s="1">
        <v>13</v>
      </c>
      <c r="L17" s="1">
        <v>12.8</v>
      </c>
      <c r="M17" s="1">
        <f t="shared" si="6"/>
        <v>10.969012487976224</v>
      </c>
      <c r="N17" s="1">
        <f t="shared" si="7"/>
        <v>1.8309875120237766</v>
      </c>
      <c r="O17" s="1">
        <f t="shared" si="8"/>
        <v>3.3525152691870197</v>
      </c>
      <c r="P17" s="1">
        <f t="shared" si="9"/>
        <v>1.8309875120237766</v>
      </c>
      <c r="Q17" s="1">
        <f t="shared" si="10"/>
        <v>3.3525152691870197</v>
      </c>
      <c r="R17" s="1">
        <v>13</v>
      </c>
      <c r="S17" s="1">
        <f t="shared" ca="1" si="11"/>
        <v>12.6</v>
      </c>
      <c r="T17" s="1">
        <v>11.66</v>
      </c>
      <c r="U17" s="1">
        <f t="shared" si="12"/>
        <v>12.90033093438805</v>
      </c>
      <c r="V17" s="1">
        <f t="shared" si="13"/>
        <v>-1.2403309343880498</v>
      </c>
      <c r="W17" s="1">
        <f t="shared" si="14"/>
        <v>1.5384208267999326</v>
      </c>
      <c r="X17" s="1">
        <f t="shared" si="15"/>
        <v>-1.2403309343880498</v>
      </c>
      <c r="Y17" s="1">
        <f t="shared" si="16"/>
        <v>1.5384208267999326</v>
      </c>
    </row>
    <row r="18" spans="2:25" ht="20.399999999999999" customHeight="1" x14ac:dyDescent="0.2">
      <c r="B18" s="1">
        <v>14</v>
      </c>
      <c r="C18" s="1">
        <f t="shared" ca="1" si="0"/>
        <v>13.71</v>
      </c>
      <c r="D18" s="1">
        <v>13.23</v>
      </c>
      <c r="E18" s="1">
        <f t="shared" si="1"/>
        <v>13.890750650496678</v>
      </c>
      <c r="F18" s="1">
        <f t="shared" si="17"/>
        <v>-0.66075065049667714</v>
      </c>
      <c r="G18" s="1">
        <f t="shared" si="3"/>
        <v>0.43659142213178198</v>
      </c>
      <c r="H18" s="1">
        <f t="shared" si="4"/>
        <v>-0.66075065049667714</v>
      </c>
      <c r="I18" s="1">
        <f t="shared" si="5"/>
        <v>0.43659142213178198</v>
      </c>
      <c r="J18" s="1">
        <v>14</v>
      </c>
      <c r="L18" s="1">
        <v>13.23</v>
      </c>
      <c r="M18" s="1">
        <f t="shared" si="6"/>
        <v>11.810869246668558</v>
      </c>
      <c r="N18" s="1">
        <f t="shared" si="7"/>
        <v>1.4191307533314426</v>
      </c>
      <c r="O18" s="1">
        <f t="shared" si="8"/>
        <v>2.0139320950510675</v>
      </c>
      <c r="P18" s="1">
        <f t="shared" si="9"/>
        <v>1.4191307533314426</v>
      </c>
      <c r="Q18" s="1">
        <f t="shared" si="10"/>
        <v>2.0139320950510675</v>
      </c>
      <c r="R18" s="1">
        <v>14</v>
      </c>
      <c r="S18" s="1">
        <f t="shared" ca="1" si="11"/>
        <v>17.940000000000001</v>
      </c>
      <c r="T18" s="1">
        <v>17.66</v>
      </c>
      <c r="U18" s="1">
        <f t="shared" si="12"/>
        <v>13.890750650496678</v>
      </c>
      <c r="V18" s="1">
        <f t="shared" si="13"/>
        <v>3.7692493495033226</v>
      </c>
      <c r="W18" s="1">
        <f t="shared" si="14"/>
        <v>14.207240658731221</v>
      </c>
      <c r="X18" s="1">
        <f t="shared" si="15"/>
        <v>3.7692493495033226</v>
      </c>
      <c r="Y18" s="1">
        <f t="shared" si="16"/>
        <v>14.207240658731221</v>
      </c>
    </row>
    <row r="19" spans="2:25" ht="20.399999999999999" customHeight="1" x14ac:dyDescent="0.2">
      <c r="B19" s="1">
        <v>15</v>
      </c>
      <c r="C19" s="1">
        <f t="shared" ca="1" si="0"/>
        <v>15.44</v>
      </c>
      <c r="D19" s="1">
        <v>15.96</v>
      </c>
      <c r="E19" s="1">
        <f t="shared" si="1"/>
        <v>14.881170366605305</v>
      </c>
      <c r="F19" s="1">
        <f t="shared" si="17"/>
        <v>1.0788296333946956</v>
      </c>
      <c r="G19" s="1">
        <f t="shared" si="3"/>
        <v>1.1638733778905332</v>
      </c>
      <c r="H19" s="1">
        <f t="shared" si="4"/>
        <v>1.0788296333946956</v>
      </c>
      <c r="I19" s="1">
        <f t="shared" si="5"/>
        <v>1.1638733778905332</v>
      </c>
      <c r="J19" s="1">
        <v>15</v>
      </c>
      <c r="L19" s="1">
        <v>15.96</v>
      </c>
      <c r="M19" s="1">
        <f t="shared" si="6"/>
        <v>12.652726005360892</v>
      </c>
      <c r="N19" s="1">
        <f t="shared" si="7"/>
        <v>3.3072739946391092</v>
      </c>
      <c r="O19" s="1">
        <f t="shared" si="8"/>
        <v>10.93806127561613</v>
      </c>
      <c r="P19" s="1">
        <f t="shared" si="9"/>
        <v>3.3072739946391092</v>
      </c>
      <c r="Q19" s="1">
        <f t="shared" si="10"/>
        <v>10.93806127561613</v>
      </c>
      <c r="R19" s="1">
        <v>15</v>
      </c>
      <c r="S19" s="1">
        <f t="shared" ca="1" si="11"/>
        <v>15.16</v>
      </c>
      <c r="T19" s="1">
        <v>12.03</v>
      </c>
      <c r="U19" s="1">
        <f t="shared" si="12"/>
        <v>14.881170366605305</v>
      </c>
      <c r="V19" s="1">
        <f t="shared" si="13"/>
        <v>-2.8511703666053059</v>
      </c>
      <c r="W19" s="1">
        <f t="shared" si="14"/>
        <v>8.1291724594082346</v>
      </c>
      <c r="X19" s="1">
        <f t="shared" si="15"/>
        <v>-2.8511703666053059</v>
      </c>
      <c r="Y19" s="1">
        <f t="shared" si="16"/>
        <v>8.1291724594082346</v>
      </c>
    </row>
    <row r="20" spans="2:25" ht="20.399999999999999" customHeight="1" x14ac:dyDescent="0.2">
      <c r="B20" s="1">
        <v>16</v>
      </c>
      <c r="C20" s="1">
        <f t="shared" ca="1" si="0"/>
        <v>16.66</v>
      </c>
      <c r="D20" s="1">
        <v>16.59</v>
      </c>
      <c r="E20" s="1">
        <f t="shared" si="1"/>
        <v>15.871590082713933</v>
      </c>
      <c r="F20" s="1">
        <f t="shared" si="17"/>
        <v>0.71840991728606696</v>
      </c>
      <c r="G20" s="1">
        <f t="shared" si="3"/>
        <v>0.5161128092549736</v>
      </c>
      <c r="H20" s="1">
        <f t="shared" si="4"/>
        <v>0.71840991728606696</v>
      </c>
      <c r="I20" s="1">
        <f t="shared" si="5"/>
        <v>0.5161128092549736</v>
      </c>
      <c r="J20" s="1">
        <v>16</v>
      </c>
      <c r="L20" s="1">
        <v>16.59</v>
      </c>
      <c r="M20" s="1">
        <f t="shared" si="6"/>
        <v>13.494582764053225</v>
      </c>
      <c r="N20" s="1">
        <f t="shared" si="7"/>
        <v>3.0954172359467744</v>
      </c>
      <c r="O20" s="1">
        <f t="shared" si="8"/>
        <v>9.5816078645963696</v>
      </c>
      <c r="P20" s="1">
        <f t="shared" si="9"/>
        <v>3.0954172359467744</v>
      </c>
      <c r="Q20" s="1">
        <f t="shared" si="10"/>
        <v>9.5816078645963696</v>
      </c>
      <c r="R20" s="1">
        <v>16</v>
      </c>
      <c r="S20" s="1">
        <f t="shared" ca="1" si="11"/>
        <v>15.16</v>
      </c>
      <c r="T20" s="1">
        <v>15.13</v>
      </c>
      <c r="U20" s="1">
        <f t="shared" si="12"/>
        <v>15.871590082713933</v>
      </c>
      <c r="V20" s="1">
        <f t="shared" si="13"/>
        <v>-0.74159008271393212</v>
      </c>
      <c r="W20" s="1">
        <f t="shared" si="14"/>
        <v>0.5499558507796567</v>
      </c>
      <c r="X20" s="1">
        <f t="shared" si="15"/>
        <v>-0.74159008271393212</v>
      </c>
      <c r="Y20" s="1">
        <f t="shared" si="16"/>
        <v>0.5499558507796567</v>
      </c>
    </row>
    <row r="21" spans="2:25" ht="20.399999999999999" customHeight="1" x14ac:dyDescent="0.2">
      <c r="B21" s="1">
        <v>17</v>
      </c>
      <c r="C21" s="1">
        <f t="shared" ca="1" si="0"/>
        <v>16.66</v>
      </c>
      <c r="D21" s="1">
        <v>16.57</v>
      </c>
      <c r="E21" s="1">
        <f t="shared" si="1"/>
        <v>16.862009798822562</v>
      </c>
      <c r="F21" s="1">
        <f t="shared" si="17"/>
        <v>-0.29200979882256206</v>
      </c>
      <c r="G21" s="1">
        <f t="shared" si="3"/>
        <v>8.5269722608393161E-2</v>
      </c>
      <c r="H21" s="1">
        <f t="shared" si="4"/>
        <v>-0.29200979882256206</v>
      </c>
      <c r="I21" s="1">
        <f t="shared" si="5"/>
        <v>8.5269722608393161E-2</v>
      </c>
      <c r="J21" s="1">
        <v>17</v>
      </c>
      <c r="L21" s="1">
        <v>16.57</v>
      </c>
      <c r="M21" s="1">
        <f t="shared" si="6"/>
        <v>14.336439522745559</v>
      </c>
      <c r="N21" s="1">
        <f t="shared" si="7"/>
        <v>2.2335604772544411</v>
      </c>
      <c r="O21" s="1">
        <f t="shared" si="8"/>
        <v>4.9887924055530863</v>
      </c>
      <c r="P21" s="1">
        <f t="shared" si="9"/>
        <v>2.2335604772544411</v>
      </c>
      <c r="Q21" s="1">
        <f t="shared" si="10"/>
        <v>4.9887924055530863</v>
      </c>
      <c r="R21" s="1">
        <v>17</v>
      </c>
      <c r="S21" s="1">
        <f t="shared" ca="1" si="11"/>
        <v>15.44</v>
      </c>
      <c r="T21" s="1">
        <v>14.61</v>
      </c>
      <c r="U21" s="1">
        <f t="shared" si="12"/>
        <v>16.862009798822562</v>
      </c>
      <c r="V21" s="1">
        <f t="shared" si="13"/>
        <v>-2.2520097988225629</v>
      </c>
      <c r="W21" s="1">
        <f t="shared" si="14"/>
        <v>5.0715481339928399</v>
      </c>
      <c r="X21" s="1">
        <f t="shared" si="15"/>
        <v>-2.2520097988225629</v>
      </c>
      <c r="Y21" s="1">
        <f t="shared" si="16"/>
        <v>5.0715481339928399</v>
      </c>
    </row>
    <row r="22" spans="2:25" ht="20.399999999999999" customHeight="1" x14ac:dyDescent="0.2">
      <c r="B22" s="1">
        <v>18</v>
      </c>
      <c r="C22" s="1">
        <f t="shared" ca="1" si="0"/>
        <v>18.28</v>
      </c>
      <c r="D22" s="1">
        <v>17.16</v>
      </c>
      <c r="E22" s="1">
        <f t="shared" si="1"/>
        <v>17.852429514931192</v>
      </c>
      <c r="F22" s="1">
        <f t="shared" si="17"/>
        <v>-0.69242951493119165</v>
      </c>
      <c r="G22" s="1">
        <f t="shared" si="3"/>
        <v>0.47945863314784537</v>
      </c>
      <c r="H22" s="1">
        <f t="shared" si="4"/>
        <v>-0.69242951493119165</v>
      </c>
      <c r="I22" s="1">
        <f t="shared" si="5"/>
        <v>0.47945863314784537</v>
      </c>
      <c r="J22" s="1">
        <v>18</v>
      </c>
      <c r="L22" s="1">
        <v>17.16</v>
      </c>
      <c r="M22" s="1">
        <f t="shared" si="6"/>
        <v>15.178296281437893</v>
      </c>
      <c r="N22" s="1">
        <f t="shared" si="7"/>
        <v>1.9817037185621071</v>
      </c>
      <c r="O22" s="1">
        <f t="shared" si="8"/>
        <v>3.927149628162883</v>
      </c>
      <c r="P22" s="1">
        <f t="shared" si="9"/>
        <v>1.9817037185621071</v>
      </c>
      <c r="Q22" s="1">
        <f t="shared" si="10"/>
        <v>3.927149628162883</v>
      </c>
      <c r="R22" s="1">
        <v>18</v>
      </c>
      <c r="S22" s="1">
        <f t="shared" ca="1" si="11"/>
        <v>21.41</v>
      </c>
      <c r="T22" s="1">
        <v>19.16</v>
      </c>
      <c r="U22" s="1">
        <f t="shared" si="12"/>
        <v>17.852429514931192</v>
      </c>
      <c r="V22" s="1">
        <f t="shared" si="13"/>
        <v>1.3075704850688084</v>
      </c>
      <c r="W22" s="1">
        <f t="shared" si="14"/>
        <v>1.7097405734230788</v>
      </c>
      <c r="X22" s="1">
        <f t="shared" si="15"/>
        <v>1.3075704850688084</v>
      </c>
      <c r="Y22" s="1">
        <f t="shared" si="16"/>
        <v>1.7097405734230788</v>
      </c>
    </row>
    <row r="23" spans="2:25" ht="20.399999999999999" customHeight="1" x14ac:dyDescent="0.2">
      <c r="B23" s="1">
        <v>19</v>
      </c>
      <c r="C23" s="1">
        <f t="shared" ca="1" si="0"/>
        <v>19.86</v>
      </c>
      <c r="D23" s="1">
        <v>18.39</v>
      </c>
      <c r="E23" s="1">
        <f t="shared" si="1"/>
        <v>18.842849231039818</v>
      </c>
      <c r="F23" s="1">
        <f t="shared" si="17"/>
        <v>-0.45284923103981711</v>
      </c>
      <c r="G23" s="1">
        <f t="shared" si="3"/>
        <v>0.20507242605335366</v>
      </c>
      <c r="H23" s="1">
        <f t="shared" si="4"/>
        <v>-0.45284923103981711</v>
      </c>
      <c r="I23" s="1">
        <f t="shared" si="5"/>
        <v>0.20507242605335366</v>
      </c>
      <c r="J23" s="1">
        <v>19</v>
      </c>
      <c r="L23" s="1">
        <v>18.39</v>
      </c>
      <c r="M23" s="1">
        <f t="shared" si="6"/>
        <v>16.020153040130229</v>
      </c>
      <c r="N23" s="1">
        <f t="shared" si="7"/>
        <v>2.369846959869772</v>
      </c>
      <c r="O23" s="1">
        <f t="shared" si="8"/>
        <v>5.6161746132040005</v>
      </c>
      <c r="P23" s="1">
        <f t="shared" si="9"/>
        <v>2.369846959869772</v>
      </c>
      <c r="Q23" s="1">
        <f t="shared" si="10"/>
        <v>5.6161746132040005</v>
      </c>
      <c r="R23" s="1">
        <v>19</v>
      </c>
      <c r="S23" s="1">
        <f t="shared" ca="1" si="11"/>
        <v>18.45</v>
      </c>
      <c r="T23" s="1">
        <v>21.74</v>
      </c>
      <c r="U23" s="1">
        <f t="shared" si="12"/>
        <v>18.842849231039818</v>
      </c>
      <c r="V23" s="1">
        <f t="shared" si="13"/>
        <v>2.8971507689601808</v>
      </c>
      <c r="W23" s="1">
        <f t="shared" si="14"/>
        <v>8.3934825780865658</v>
      </c>
      <c r="X23" s="1">
        <f t="shared" si="15"/>
        <v>2.8971507689601808</v>
      </c>
      <c r="Y23" s="1">
        <f t="shared" si="16"/>
        <v>8.3934825780865658</v>
      </c>
    </row>
    <row r="24" spans="2:25" ht="20.399999999999999" customHeight="1" x14ac:dyDescent="0.2">
      <c r="B24" s="1">
        <v>20</v>
      </c>
      <c r="C24" s="1">
        <f t="shared" ca="1" si="0"/>
        <v>20.48</v>
      </c>
      <c r="D24" s="1">
        <v>20.48</v>
      </c>
      <c r="E24" s="1">
        <f t="shared" si="1"/>
        <v>19.833268947148447</v>
      </c>
      <c r="F24" s="1">
        <f t="shared" si="17"/>
        <v>0.6467310528515533</v>
      </c>
      <c r="G24" s="1">
        <f t="shared" si="3"/>
        <v>0.41826105472247865</v>
      </c>
      <c r="H24" s="1">
        <f t="shared" si="4"/>
        <v>0.6467310528515533</v>
      </c>
      <c r="I24" s="1">
        <f t="shared" si="5"/>
        <v>0.41826105472247865</v>
      </c>
      <c r="J24" s="1">
        <v>20</v>
      </c>
      <c r="L24" s="1">
        <v>20.48</v>
      </c>
      <c r="M24" s="1">
        <f t="shared" si="6"/>
        <v>16.862009798822562</v>
      </c>
      <c r="N24" s="1">
        <f t="shared" si="7"/>
        <v>3.6179902011774381</v>
      </c>
      <c r="O24" s="1">
        <f t="shared" si="8"/>
        <v>13.089853095815959</v>
      </c>
      <c r="P24" s="1">
        <f t="shared" si="9"/>
        <v>3.6179902011774381</v>
      </c>
      <c r="Q24" s="1">
        <f t="shared" si="10"/>
        <v>13.089853095815959</v>
      </c>
      <c r="R24" s="1">
        <v>20</v>
      </c>
      <c r="S24" s="1">
        <f t="shared" ca="1" si="11"/>
        <v>18.649999999999999</v>
      </c>
      <c r="T24" s="1">
        <v>20.87</v>
      </c>
      <c r="U24" s="1">
        <f t="shared" si="12"/>
        <v>19.833268947148447</v>
      </c>
      <c r="V24" s="1">
        <f t="shared" si="13"/>
        <v>1.0367310528515539</v>
      </c>
      <c r="W24" s="1">
        <f t="shared" si="14"/>
        <v>1.0748112759466915</v>
      </c>
      <c r="X24" s="1">
        <f t="shared" si="15"/>
        <v>1.0367310528515539</v>
      </c>
      <c r="Y24" s="1">
        <f t="shared" si="16"/>
        <v>1.0748112759466915</v>
      </c>
    </row>
    <row r="25" spans="2:25" ht="20.399999999999999" customHeight="1" x14ac:dyDescent="0.2">
      <c r="B25" s="1">
        <v>21</v>
      </c>
      <c r="C25" s="1">
        <f t="shared" ca="1" si="0"/>
        <v>20.46</v>
      </c>
      <c r="D25" s="1">
        <v>21.37</v>
      </c>
      <c r="E25" s="1">
        <f t="shared" si="1"/>
        <v>20.823688663257073</v>
      </c>
      <c r="F25" s="1">
        <f t="shared" si="17"/>
        <v>0.54631133674292798</v>
      </c>
      <c r="G25" s="1">
        <f t="shared" si="3"/>
        <v>0.29845607665384483</v>
      </c>
      <c r="H25" s="1">
        <f t="shared" si="4"/>
        <v>0.54631133674292798</v>
      </c>
      <c r="I25" s="1">
        <f t="shared" si="5"/>
        <v>0.29845607665384483</v>
      </c>
      <c r="J25" s="1">
        <v>21</v>
      </c>
      <c r="L25" s="1">
        <v>21.37</v>
      </c>
      <c r="M25" s="1">
        <f t="shared" si="6"/>
        <v>17.703866557514896</v>
      </c>
      <c r="N25" s="1">
        <f t="shared" si="7"/>
        <v>3.6661334424851049</v>
      </c>
      <c r="O25" s="1">
        <f t="shared" si="8"/>
        <v>13.440534418107685</v>
      </c>
      <c r="P25" s="1">
        <f t="shared" si="9"/>
        <v>3.6661334424851049</v>
      </c>
      <c r="Q25" s="1">
        <f t="shared" si="10"/>
        <v>13.440534418107685</v>
      </c>
      <c r="R25" s="1">
        <v>21</v>
      </c>
      <c r="S25" s="1">
        <f t="shared" ca="1" si="11"/>
        <v>21.9</v>
      </c>
      <c r="T25" s="1">
        <v>18.36</v>
      </c>
      <c r="U25" s="1">
        <f t="shared" si="12"/>
        <v>20.823688663257073</v>
      </c>
      <c r="V25" s="1">
        <f t="shared" si="13"/>
        <v>-2.4636886632570736</v>
      </c>
      <c r="W25" s="1">
        <f t="shared" si="14"/>
        <v>6.0697618294614264</v>
      </c>
      <c r="X25" s="1">
        <f t="shared" si="15"/>
        <v>-2.4636886632570736</v>
      </c>
      <c r="Y25" s="1">
        <f t="shared" si="16"/>
        <v>6.0697618294614264</v>
      </c>
    </row>
    <row r="26" spans="2:25" ht="20.399999999999999" customHeight="1" x14ac:dyDescent="0.2">
      <c r="B26" s="1">
        <v>22</v>
      </c>
      <c r="C26" s="1">
        <f t="shared" ca="1" si="0"/>
        <v>22.34</v>
      </c>
      <c r="D26" s="1">
        <v>21.66</v>
      </c>
      <c r="E26" s="1">
        <f t="shared" si="1"/>
        <v>21.814108379365702</v>
      </c>
      <c r="F26" s="1">
        <f t="shared" si="17"/>
        <v>-0.15410837936570232</v>
      </c>
      <c r="G26" s="1">
        <f t="shared" si="3"/>
        <v>2.3749392590723225E-2</v>
      </c>
      <c r="H26" s="1">
        <f t="shared" si="4"/>
        <v>-0.15410837936570232</v>
      </c>
      <c r="I26" s="1">
        <f t="shared" si="5"/>
        <v>2.3749392590723225E-2</v>
      </c>
      <c r="J26" s="1">
        <v>22</v>
      </c>
      <c r="L26" s="1">
        <v>21.66</v>
      </c>
      <c r="M26" s="1">
        <f t="shared" si="6"/>
        <v>18.54572331620723</v>
      </c>
      <c r="N26" s="1">
        <f t="shared" si="7"/>
        <v>3.1142766837927702</v>
      </c>
      <c r="O26" s="1">
        <f t="shared" si="8"/>
        <v>9.6987192632152937</v>
      </c>
      <c r="P26" s="1">
        <f t="shared" si="9"/>
        <v>3.1142766837927702</v>
      </c>
      <c r="Q26" s="1">
        <f t="shared" si="10"/>
        <v>9.6987192632152937</v>
      </c>
      <c r="R26" s="1">
        <v>22</v>
      </c>
      <c r="S26" s="1">
        <f t="shared" ca="1" si="11"/>
        <v>23.89</v>
      </c>
      <c r="T26" s="1">
        <v>19.53</v>
      </c>
      <c r="U26" s="1">
        <f t="shared" si="12"/>
        <v>21.814108379365702</v>
      </c>
      <c r="V26" s="1">
        <f t="shared" si="13"/>
        <v>-2.2841083793657013</v>
      </c>
      <c r="W26" s="1">
        <f t="shared" si="14"/>
        <v>5.2171510886886105</v>
      </c>
      <c r="X26" s="1">
        <f t="shared" si="15"/>
        <v>-2.2841083793657013</v>
      </c>
      <c r="Y26" s="1">
        <f t="shared" si="16"/>
        <v>5.2171510886886105</v>
      </c>
    </row>
    <row r="27" spans="2:25" ht="20.399999999999999" customHeight="1" x14ac:dyDescent="0.2">
      <c r="B27" s="1">
        <v>23</v>
      </c>
      <c r="C27" s="1">
        <f t="shared" ca="1" si="0"/>
        <v>22.44</v>
      </c>
      <c r="D27" s="1">
        <v>23.11</v>
      </c>
      <c r="E27" s="1">
        <f t="shared" si="1"/>
        <v>22.804528095474328</v>
      </c>
      <c r="F27" s="1">
        <f t="shared" si="17"/>
        <v>0.30547190452567108</v>
      </c>
      <c r="G27" s="1">
        <f t="shared" si="3"/>
        <v>9.3313084454540701E-2</v>
      </c>
      <c r="H27" s="1">
        <f t="shared" si="4"/>
        <v>0.30547190452567108</v>
      </c>
      <c r="I27" s="1">
        <f t="shared" si="5"/>
        <v>9.3313084454540701E-2</v>
      </c>
      <c r="J27" s="1">
        <v>23</v>
      </c>
      <c r="L27" s="1">
        <v>23.11</v>
      </c>
      <c r="M27" s="1">
        <f t="shared" si="6"/>
        <v>19.387580074899564</v>
      </c>
      <c r="N27" s="1">
        <f t="shared" si="7"/>
        <v>3.7224199251004357</v>
      </c>
      <c r="O27" s="1">
        <f t="shared" si="8"/>
        <v>13.856410098784734</v>
      </c>
      <c r="P27" s="1">
        <f t="shared" si="9"/>
        <v>3.7224199251004357</v>
      </c>
      <c r="Q27" s="1">
        <f t="shared" si="10"/>
        <v>13.856410098784734</v>
      </c>
      <c r="R27" s="1">
        <v>23</v>
      </c>
      <c r="S27" s="1">
        <f t="shared" ca="1" si="11"/>
        <v>21.14</v>
      </c>
      <c r="T27" s="1">
        <v>21.89</v>
      </c>
      <c r="U27" s="1">
        <f t="shared" si="12"/>
        <v>22.804528095474328</v>
      </c>
      <c r="V27" s="1">
        <f t="shared" si="13"/>
        <v>-0.91452809547432778</v>
      </c>
      <c r="W27" s="1">
        <f t="shared" si="14"/>
        <v>0.83636163741190117</v>
      </c>
      <c r="X27" s="1">
        <f t="shared" si="15"/>
        <v>-0.91452809547432778</v>
      </c>
      <c r="Y27" s="1">
        <f t="shared" si="16"/>
        <v>0.83636163741190117</v>
      </c>
    </row>
    <row r="28" spans="2:25" ht="20.399999999999999" customHeight="1" x14ac:dyDescent="0.2">
      <c r="B28" s="1">
        <v>24</v>
      </c>
      <c r="C28" s="1">
        <f t="shared" ca="1" si="0"/>
        <v>23.09</v>
      </c>
      <c r="D28" s="1">
        <v>24.92</v>
      </c>
      <c r="E28" s="1">
        <f t="shared" si="1"/>
        <v>23.794947811582958</v>
      </c>
      <c r="F28" s="1">
        <f t="shared" si="17"/>
        <v>1.1250521884170439</v>
      </c>
      <c r="G28" s="1">
        <f t="shared" si="3"/>
        <v>1.2657424266619797</v>
      </c>
      <c r="H28" s="1">
        <f t="shared" si="4"/>
        <v>1.1250521884170439</v>
      </c>
      <c r="I28" s="1">
        <f t="shared" si="5"/>
        <v>1.2657424266619797</v>
      </c>
      <c r="J28" s="1">
        <v>24</v>
      </c>
      <c r="L28" s="1">
        <v>24.92</v>
      </c>
      <c r="M28" s="1">
        <f t="shared" si="6"/>
        <v>20.229436833591894</v>
      </c>
      <c r="N28" s="1">
        <f t="shared" si="7"/>
        <v>4.6905631664081078</v>
      </c>
      <c r="O28" s="1">
        <f t="shared" si="8"/>
        <v>22.001382818064453</v>
      </c>
      <c r="P28" s="1">
        <f t="shared" si="9"/>
        <v>4.6905631664081078</v>
      </c>
      <c r="Q28" s="1">
        <f t="shared" si="10"/>
        <v>22.001382818064453</v>
      </c>
      <c r="R28" s="1">
        <v>24</v>
      </c>
      <c r="S28" s="1">
        <f t="shared" ca="1" si="11"/>
        <v>22.44</v>
      </c>
      <c r="T28" s="1">
        <v>22.38</v>
      </c>
      <c r="U28" s="1">
        <f t="shared" si="12"/>
        <v>23.794947811582958</v>
      </c>
      <c r="V28" s="1">
        <f t="shared" si="13"/>
        <v>-1.4149478115829588</v>
      </c>
      <c r="W28" s="1">
        <f t="shared" si="14"/>
        <v>2.0020773095034041</v>
      </c>
      <c r="X28" s="1">
        <f t="shared" si="15"/>
        <v>-1.4149478115829588</v>
      </c>
      <c r="Y28" s="1">
        <f t="shared" si="16"/>
        <v>2.0020773095034041</v>
      </c>
    </row>
    <row r="29" spans="2:25" ht="20.399999999999999" customHeight="1" x14ac:dyDescent="0.2">
      <c r="B29" s="1">
        <v>25</v>
      </c>
      <c r="C29" s="1">
        <f t="shared" ca="1" si="0"/>
        <v>25.84</v>
      </c>
      <c r="D29" s="1">
        <v>24.52</v>
      </c>
      <c r="E29" s="1">
        <f t="shared" si="1"/>
        <v>24.785367527691584</v>
      </c>
      <c r="F29" s="1">
        <f t="shared" si="17"/>
        <v>-0.26536752769158412</v>
      </c>
      <c r="G29" s="1">
        <f t="shared" si="3"/>
        <v>7.0419924753143667E-2</v>
      </c>
      <c r="H29" s="1">
        <f t="shared" si="4"/>
        <v>-0.26536752769158412</v>
      </c>
      <c r="I29" s="1">
        <f t="shared" si="5"/>
        <v>7.0419924753143667E-2</v>
      </c>
      <c r="J29" s="1">
        <v>25</v>
      </c>
      <c r="L29" s="1">
        <v>24.52</v>
      </c>
      <c r="M29" s="1">
        <f t="shared" si="6"/>
        <v>21.071293592284228</v>
      </c>
      <c r="N29" s="1">
        <f t="shared" si="7"/>
        <v>3.4487064077157719</v>
      </c>
      <c r="O29" s="1">
        <f t="shared" si="8"/>
        <v>11.893575886619823</v>
      </c>
      <c r="P29" s="1">
        <f t="shared" si="9"/>
        <v>3.4487064077157719</v>
      </c>
      <c r="Q29" s="1">
        <f t="shared" si="10"/>
        <v>11.893575886619823</v>
      </c>
      <c r="R29" s="1">
        <v>25</v>
      </c>
      <c r="S29" s="1">
        <f t="shared" ca="1" si="11"/>
        <v>24.19</v>
      </c>
      <c r="T29" s="1">
        <v>21.55</v>
      </c>
      <c r="U29" s="1">
        <f t="shared" si="12"/>
        <v>24.785367527691584</v>
      </c>
      <c r="V29" s="1">
        <f t="shared" si="13"/>
        <v>-3.235367527691583</v>
      </c>
      <c r="W29" s="1">
        <f t="shared" si="14"/>
        <v>10.467603039241146</v>
      </c>
      <c r="X29" s="1">
        <f t="shared" si="15"/>
        <v>-3.235367527691583</v>
      </c>
      <c r="Y29" s="1">
        <f t="shared" si="16"/>
        <v>10.467603039241146</v>
      </c>
    </row>
    <row r="31" spans="2:25" ht="20.399999999999999" customHeight="1" x14ac:dyDescent="0.2">
      <c r="F31" s="1" t="s">
        <v>119</v>
      </c>
      <c r="G31" s="1">
        <f>SUM(G5:G29)</f>
        <v>9.1715082888108963</v>
      </c>
    </row>
    <row r="32" spans="2:25" ht="20.399999999999999" customHeight="1" x14ac:dyDescent="0.2">
      <c r="J32" s="30">
        <v>0</v>
      </c>
      <c r="K32" s="30">
        <v>0</v>
      </c>
    </row>
    <row r="33" spans="7:25" ht="20.399999999999999" customHeight="1" x14ac:dyDescent="0.2">
      <c r="J33" s="30">
        <v>25</v>
      </c>
      <c r="K33" s="30">
        <v>25</v>
      </c>
    </row>
    <row r="34" spans="7:25" ht="20.399999999999999" customHeight="1" x14ac:dyDescent="0.2">
      <c r="G34" s="1" t="s">
        <v>159</v>
      </c>
      <c r="H34" s="1">
        <f>SUM(H5:H29)/25</f>
        <v>0.13046906561194949</v>
      </c>
      <c r="I34" s="1">
        <f>1/25*SQRT(SUM(I5:I29))</f>
        <v>0.12113799264515419</v>
      </c>
      <c r="O34" s="1" t="s">
        <v>159</v>
      </c>
      <c r="P34" s="1">
        <f>SUM(P5:P29)/25</f>
        <v>2.0617875120237756</v>
      </c>
      <c r="Q34" s="1">
        <f>1/25*SQRT(SUM(Q5:Q29))</f>
        <v>0.47999325540434273</v>
      </c>
      <c r="W34" s="1" t="s">
        <v>159</v>
      </c>
      <c r="X34" s="1">
        <f>SUM(X5:X29)/25</f>
        <v>-0.40753093438805066</v>
      </c>
      <c r="Y34" s="1">
        <f>1/25*SQRT(SUM(Y5:Y29))</f>
        <v>0.44181197053070009</v>
      </c>
    </row>
  </sheetData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7358-EBE0-4465-BAB3-0F6231102D61}">
  <dimension ref="B1:R35"/>
  <sheetViews>
    <sheetView zoomScaleNormal="100" workbookViewId="0"/>
  </sheetViews>
  <sheetFormatPr defaultRowHeight="20.399999999999999" customHeight="1" x14ac:dyDescent="0.2"/>
  <cols>
    <col min="1" max="16384" width="8.88671875" style="1"/>
  </cols>
  <sheetData>
    <row r="1" spans="2:18" ht="20.399999999999999" customHeight="1" x14ac:dyDescent="0.2">
      <c r="B1" s="1" t="s">
        <v>162</v>
      </c>
      <c r="G1" s="1" t="s">
        <v>161</v>
      </c>
      <c r="M1" s="1" t="s">
        <v>160</v>
      </c>
    </row>
    <row r="2" spans="2:18" ht="20.399999999999999" customHeight="1" x14ac:dyDescent="0.2">
      <c r="B2" s="6" t="s">
        <v>47</v>
      </c>
      <c r="C2" s="6" t="s">
        <v>46</v>
      </c>
      <c r="D2" s="6" t="s">
        <v>48</v>
      </c>
      <c r="E2" s="6" t="s">
        <v>49</v>
      </c>
      <c r="G2" s="1" t="s">
        <v>42</v>
      </c>
      <c r="H2" s="1" t="s">
        <v>43</v>
      </c>
      <c r="I2" s="1" t="s">
        <v>44</v>
      </c>
      <c r="J2" s="1" t="s">
        <v>45</v>
      </c>
      <c r="M2" s="1" t="s">
        <v>42</v>
      </c>
      <c r="N2" s="1" t="s">
        <v>43</v>
      </c>
      <c r="O2" s="1" t="s">
        <v>44</v>
      </c>
      <c r="P2" s="1" t="s">
        <v>45</v>
      </c>
      <c r="R2" s="1" t="s">
        <v>50</v>
      </c>
    </row>
    <row r="3" spans="2:18" ht="20.399999999999999" customHeight="1" x14ac:dyDescent="0.2">
      <c r="B3" s="32">
        <f>ROUND(G3,3)</f>
        <v>0.95299999999999996</v>
      </c>
      <c r="C3" s="32">
        <f t="shared" ref="C3:C32" si="0">ROUND(H3,3)</f>
        <v>0.55200000000000005</v>
      </c>
      <c r="D3" s="32">
        <f t="shared" ref="D3:D32" si="1">ROUND(I3,3)</f>
        <v>0.32</v>
      </c>
      <c r="E3" s="32">
        <f t="shared" ref="E3:E32" si="2">ROUND(J3,3)</f>
        <v>6.42</v>
      </c>
      <c r="G3" s="1">
        <v>0.9525286819763179</v>
      </c>
      <c r="H3" s="1">
        <v>0.55196154651144202</v>
      </c>
      <c r="I3" s="1">
        <v>0.31979911903536218</v>
      </c>
      <c r="J3" s="1">
        <v>6.4196229706486161</v>
      </c>
      <c r="M3" s="1">
        <f ca="1">RAND()</f>
        <v>0.13451950011894021</v>
      </c>
      <c r="N3" s="1">
        <f ca="1">RAND()*2</f>
        <v>0.67462693048236955</v>
      </c>
      <c r="O3" s="1">
        <f ca="1">RAND()*3</f>
        <v>2.7569176676883305</v>
      </c>
      <c r="P3" s="1">
        <f ca="1">4*M3-2*N3+0.1*O3+4+(RAND()-0.5)</f>
        <v>3.4475725414619887</v>
      </c>
    </row>
    <row r="4" spans="2:18" ht="20.399999999999999" customHeight="1" x14ac:dyDescent="0.2">
      <c r="B4" s="32">
        <f t="shared" ref="B4:B32" si="3">ROUND(G4,3)</f>
        <v>0.78</v>
      </c>
      <c r="C4" s="32">
        <f t="shared" si="0"/>
        <v>1.5129999999999999</v>
      </c>
      <c r="D4" s="32">
        <f t="shared" si="1"/>
        <v>2.0750000000000002</v>
      </c>
      <c r="E4" s="32">
        <f t="shared" si="2"/>
        <v>4.2590000000000003</v>
      </c>
      <c r="G4" s="1">
        <v>0.7804630319146636</v>
      </c>
      <c r="H4" s="1">
        <v>1.5133482413683024</v>
      </c>
      <c r="I4" s="1">
        <v>2.0745877704225881</v>
      </c>
      <c r="J4" s="1">
        <v>4.259223249253318</v>
      </c>
      <c r="M4" s="1">
        <f t="shared" ref="M4:M32" ca="1" si="4">RAND()</f>
        <v>0.78479655386204905</v>
      </c>
      <c r="N4" s="1">
        <f t="shared" ref="N4:N32" ca="1" si="5">RAND()*2</f>
        <v>1.4977359845949711</v>
      </c>
      <c r="O4" s="1">
        <f t="shared" ref="O4:O32" ca="1" si="6">RAND()*3</f>
        <v>2.6172749932429231</v>
      </c>
      <c r="P4" s="1">
        <f t="shared" ref="P4:P32" ca="1" si="7">4*M4-2*N4+0.1*O4+4+(RAND()-0.5)</f>
        <v>4.0149788884480664</v>
      </c>
    </row>
    <row r="5" spans="2:18" ht="20.399999999999999" customHeight="1" x14ac:dyDescent="0.2">
      <c r="B5" s="32">
        <f t="shared" si="3"/>
        <v>9.6000000000000002E-2</v>
      </c>
      <c r="C5" s="32">
        <f t="shared" si="0"/>
        <v>0.193</v>
      </c>
      <c r="D5" s="32">
        <f t="shared" si="1"/>
        <v>1.2849999999999999</v>
      </c>
      <c r="E5" s="32">
        <f t="shared" si="2"/>
        <v>3.7970000000000002</v>
      </c>
      <c r="G5" s="1">
        <v>9.5920240708436522E-2</v>
      </c>
      <c r="H5" s="1">
        <v>0.19313480134442607</v>
      </c>
      <c r="I5" s="1">
        <v>1.2846320992879376</v>
      </c>
      <c r="J5" s="1">
        <v>3.7969757437407377</v>
      </c>
      <c r="M5" s="1">
        <f t="shared" ca="1" si="4"/>
        <v>0.84891571403829114</v>
      </c>
      <c r="N5" s="1">
        <f t="shared" ca="1" si="5"/>
        <v>0.75878862000867864</v>
      </c>
      <c r="O5" s="1">
        <f t="shared" ca="1" si="6"/>
        <v>2.5376955492308819</v>
      </c>
      <c r="P5" s="1">
        <f t="shared" ca="1" si="7"/>
        <v>5.7007317514451321</v>
      </c>
    </row>
    <row r="6" spans="2:18" ht="20.399999999999999" customHeight="1" x14ac:dyDescent="0.2">
      <c r="B6" s="32">
        <f t="shared" si="3"/>
        <v>0.52600000000000002</v>
      </c>
      <c r="C6" s="32">
        <f t="shared" si="0"/>
        <v>0.89600000000000002</v>
      </c>
      <c r="D6" s="32">
        <f t="shared" si="1"/>
        <v>2.2999999999999998</v>
      </c>
      <c r="E6" s="32">
        <f t="shared" si="2"/>
        <v>4.16</v>
      </c>
      <c r="G6" s="1">
        <v>0.52564359807193328</v>
      </c>
      <c r="H6" s="1">
        <v>0.89580686447728519</v>
      </c>
      <c r="I6" s="1">
        <v>2.3004031950274477</v>
      </c>
      <c r="J6" s="1">
        <v>4.1601942153054772</v>
      </c>
      <c r="M6" s="1">
        <f t="shared" ca="1" si="4"/>
        <v>0.78224054817071009</v>
      </c>
      <c r="N6" s="1">
        <f t="shared" ca="1" si="5"/>
        <v>0.37091727971334731</v>
      </c>
      <c r="O6" s="1">
        <f t="shared" ca="1" si="6"/>
        <v>1.0251312538927755</v>
      </c>
      <c r="P6" s="1">
        <f t="shared" ca="1" si="7"/>
        <v>6.1574922788730415</v>
      </c>
    </row>
    <row r="7" spans="2:18" ht="20.399999999999999" customHeight="1" x14ac:dyDescent="0.2">
      <c r="B7" s="32">
        <f t="shared" si="3"/>
        <v>0.99199999999999999</v>
      </c>
      <c r="C7" s="32">
        <f t="shared" si="0"/>
        <v>0.88600000000000001</v>
      </c>
      <c r="D7" s="32">
        <f t="shared" si="1"/>
        <v>0.96799999999999997</v>
      </c>
      <c r="E7" s="32">
        <f t="shared" si="2"/>
        <v>6.5439999999999996</v>
      </c>
      <c r="G7" s="1">
        <v>0.99174298171254693</v>
      </c>
      <c r="H7" s="1">
        <v>0.88581615110849032</v>
      </c>
      <c r="I7" s="1">
        <v>0.96750863026920697</v>
      </c>
      <c r="J7" s="1">
        <v>6.5435286074030472</v>
      </c>
      <c r="M7" s="1">
        <f t="shared" ca="1" si="4"/>
        <v>5.0300817619454818E-2</v>
      </c>
      <c r="N7" s="1">
        <f t="shared" ca="1" si="5"/>
        <v>0.62389118025749846</v>
      </c>
      <c r="O7" s="1">
        <f t="shared" ca="1" si="6"/>
        <v>0.8828330679096339</v>
      </c>
      <c r="P7" s="1">
        <f t="shared" ca="1" si="7"/>
        <v>3.3460787587892962</v>
      </c>
    </row>
    <row r="8" spans="2:18" ht="20.399999999999999" customHeight="1" x14ac:dyDescent="0.2">
      <c r="B8" s="32">
        <f t="shared" si="3"/>
        <v>0.51200000000000001</v>
      </c>
      <c r="C8" s="32">
        <f t="shared" si="0"/>
        <v>0.81100000000000005</v>
      </c>
      <c r="D8" s="32">
        <f t="shared" si="1"/>
        <v>1.173</v>
      </c>
      <c r="E8" s="32">
        <f t="shared" si="2"/>
        <v>4.5890000000000004</v>
      </c>
      <c r="G8" s="1">
        <v>0.51159373297899313</v>
      </c>
      <c r="H8" s="1">
        <v>0.81132000210706501</v>
      </c>
      <c r="I8" s="1">
        <v>1.1725518234653394</v>
      </c>
      <c r="J8" s="1">
        <v>4.5891540459240581</v>
      </c>
      <c r="M8" s="1">
        <f t="shared" ca="1" si="4"/>
        <v>0.39686498204650933</v>
      </c>
      <c r="N8" s="1">
        <f t="shared" ca="1" si="5"/>
        <v>0.46869386124520118</v>
      </c>
      <c r="O8" s="1">
        <f t="shared" ca="1" si="6"/>
        <v>1.0755063442436148</v>
      </c>
      <c r="P8" s="1">
        <f t="shared" ca="1" si="7"/>
        <v>4.770245692533134</v>
      </c>
    </row>
    <row r="9" spans="2:18" ht="20.399999999999999" customHeight="1" x14ac:dyDescent="0.2">
      <c r="B9" s="32">
        <f t="shared" si="3"/>
        <v>0.46800000000000003</v>
      </c>
      <c r="C9" s="32">
        <f t="shared" si="0"/>
        <v>1.839</v>
      </c>
      <c r="D9" s="32">
        <f t="shared" si="1"/>
        <v>1.514</v>
      </c>
      <c r="E9" s="32">
        <f t="shared" si="2"/>
        <v>2.3929999999999998</v>
      </c>
      <c r="G9" s="1">
        <v>0.46824488258980856</v>
      </c>
      <c r="H9" s="1">
        <v>1.838822669364792</v>
      </c>
      <c r="I9" s="1">
        <v>1.5139478309703458</v>
      </c>
      <c r="J9" s="1">
        <v>2.3933110229823065</v>
      </c>
      <c r="M9" s="1">
        <f t="shared" ca="1" si="4"/>
        <v>0.51665291674772007</v>
      </c>
      <c r="N9" s="1">
        <f t="shared" ca="1" si="5"/>
        <v>0.72699713243038344</v>
      </c>
      <c r="O9" s="1">
        <f t="shared" ca="1" si="6"/>
        <v>1.4761902546935275</v>
      </c>
      <c r="P9" s="1">
        <f t="shared" ca="1" si="7"/>
        <v>4.3630871554031074</v>
      </c>
    </row>
    <row r="10" spans="2:18" ht="20.399999999999999" customHeight="1" x14ac:dyDescent="0.2">
      <c r="B10" s="32">
        <f t="shared" si="3"/>
        <v>0.71599999999999997</v>
      </c>
      <c r="C10" s="32">
        <f t="shared" si="0"/>
        <v>0.93</v>
      </c>
      <c r="D10" s="32">
        <f t="shared" si="1"/>
        <v>1.1279999999999999</v>
      </c>
      <c r="E10" s="32">
        <f t="shared" si="2"/>
        <v>4.6210000000000004</v>
      </c>
      <c r="G10" s="1">
        <v>0.71566856321120309</v>
      </c>
      <c r="H10" s="1">
        <v>0.93033336459346216</v>
      </c>
      <c r="I10" s="1">
        <v>1.1279275716761887</v>
      </c>
      <c r="J10" s="1">
        <v>4.6214832365929484</v>
      </c>
      <c r="M10" s="1">
        <f t="shared" ca="1" si="4"/>
        <v>0.10474525653028244</v>
      </c>
      <c r="N10" s="1">
        <f t="shared" ca="1" si="5"/>
        <v>1.7071658955418423</v>
      </c>
      <c r="O10" s="1">
        <f t="shared" ca="1" si="6"/>
        <v>1.5058481530757988</v>
      </c>
      <c r="P10" s="1">
        <f t="shared" ca="1" si="7"/>
        <v>1.5901132224095409</v>
      </c>
    </row>
    <row r="11" spans="2:18" ht="20.399999999999999" customHeight="1" x14ac:dyDescent="0.2">
      <c r="B11" s="32">
        <f t="shared" si="3"/>
        <v>0.95699999999999996</v>
      </c>
      <c r="C11" s="32">
        <f t="shared" si="0"/>
        <v>1.018</v>
      </c>
      <c r="D11" s="32">
        <f t="shared" si="1"/>
        <v>0.04</v>
      </c>
      <c r="E11" s="32">
        <f t="shared" si="2"/>
        <v>6.141</v>
      </c>
      <c r="G11" s="1">
        <v>0.95723261850200214</v>
      </c>
      <c r="H11" s="1">
        <v>1.0179537995777406</v>
      </c>
      <c r="I11" s="1">
        <v>3.9888376121566149E-2</v>
      </c>
      <c r="J11" s="1">
        <v>6.1411574115637384</v>
      </c>
      <c r="M11" s="1">
        <f t="shared" ca="1" si="4"/>
        <v>0.70062258005716893</v>
      </c>
      <c r="N11" s="1">
        <f t="shared" ca="1" si="5"/>
        <v>0.15080001640884033</v>
      </c>
      <c r="O11" s="1">
        <f t="shared" ca="1" si="6"/>
        <v>0.59360914670815546</v>
      </c>
      <c r="P11" s="1">
        <f t="shared" ca="1" si="7"/>
        <v>7.0575300567119896</v>
      </c>
    </row>
    <row r="12" spans="2:18" ht="20.399999999999999" customHeight="1" x14ac:dyDescent="0.2">
      <c r="B12" s="32">
        <f t="shared" si="3"/>
        <v>0.89600000000000002</v>
      </c>
      <c r="C12" s="32">
        <f t="shared" si="0"/>
        <v>0.91100000000000003</v>
      </c>
      <c r="D12" s="32">
        <f t="shared" si="1"/>
        <v>0.69</v>
      </c>
      <c r="E12" s="32">
        <f t="shared" si="2"/>
        <v>5.9850000000000003</v>
      </c>
      <c r="G12" s="1">
        <v>0.89555377201553499</v>
      </c>
      <c r="H12" s="1">
        <v>0.91141672863348733</v>
      </c>
      <c r="I12" s="1">
        <v>0.6899433434518053</v>
      </c>
      <c r="J12" s="1">
        <v>5.9851239748596541</v>
      </c>
      <c r="M12" s="1">
        <f t="shared" ca="1" si="4"/>
        <v>0.90162152874535872</v>
      </c>
      <c r="N12" s="1">
        <f t="shared" ca="1" si="5"/>
        <v>1.0071874169494084</v>
      </c>
      <c r="O12" s="1">
        <f t="shared" ca="1" si="6"/>
        <v>2.6352915238080867</v>
      </c>
      <c r="P12" s="1">
        <f t="shared" ca="1" si="7"/>
        <v>6.0822273661884587</v>
      </c>
    </row>
    <row r="13" spans="2:18" ht="20.399999999999999" customHeight="1" x14ac:dyDescent="0.2">
      <c r="B13" s="32">
        <f t="shared" si="3"/>
        <v>0.13200000000000001</v>
      </c>
      <c r="C13" s="32">
        <f t="shared" si="0"/>
        <v>4.3999999999999997E-2</v>
      </c>
      <c r="D13" s="32">
        <f t="shared" si="1"/>
        <v>1.91</v>
      </c>
      <c r="E13" s="32">
        <f t="shared" si="2"/>
        <v>4.766</v>
      </c>
      <c r="G13" s="1">
        <v>0.13187583017437898</v>
      </c>
      <c r="H13" s="1">
        <v>4.3921769254695819E-2</v>
      </c>
      <c r="I13" s="1">
        <v>1.9096572477567055</v>
      </c>
      <c r="J13" s="1">
        <v>4.7664160681105407</v>
      </c>
      <c r="M13" s="1">
        <f t="shared" ca="1" si="4"/>
        <v>0.36995313923201201</v>
      </c>
      <c r="N13" s="1">
        <f t="shared" ca="1" si="5"/>
        <v>0.39804522029689449</v>
      </c>
      <c r="O13" s="1">
        <f t="shared" ca="1" si="6"/>
        <v>0.88686444514520124</v>
      </c>
      <c r="P13" s="1">
        <f t="shared" ca="1" si="7"/>
        <v>5.2503178058832356</v>
      </c>
    </row>
    <row r="14" spans="2:18" ht="20.399999999999999" customHeight="1" x14ac:dyDescent="0.2">
      <c r="B14" s="32">
        <f t="shared" si="3"/>
        <v>8.3000000000000004E-2</v>
      </c>
      <c r="C14" s="32">
        <f t="shared" si="0"/>
        <v>0.56000000000000005</v>
      </c>
      <c r="D14" s="32">
        <f t="shared" si="1"/>
        <v>2.9129999999999998</v>
      </c>
      <c r="E14" s="32">
        <f t="shared" si="2"/>
        <v>3.6190000000000002</v>
      </c>
      <c r="G14" s="1">
        <v>8.2575698307635892E-2</v>
      </c>
      <c r="H14" s="1">
        <v>0.55969642390954788</v>
      </c>
      <c r="I14" s="1">
        <v>2.9132081623059385</v>
      </c>
      <c r="J14" s="1">
        <v>3.6191169201294513</v>
      </c>
      <c r="M14" s="1">
        <f t="shared" ca="1" si="4"/>
        <v>3.7041016170965557E-3</v>
      </c>
      <c r="N14" s="1">
        <f t="shared" ca="1" si="5"/>
        <v>0.71853122218236698</v>
      </c>
      <c r="O14" s="1">
        <f t="shared" ca="1" si="6"/>
        <v>1.6124392885678973</v>
      </c>
      <c r="P14" s="1">
        <f t="shared" ca="1" si="7"/>
        <v>3.0204201140557996</v>
      </c>
    </row>
    <row r="15" spans="2:18" ht="20.399999999999999" customHeight="1" x14ac:dyDescent="0.2">
      <c r="B15" s="32">
        <f t="shared" si="3"/>
        <v>0.90600000000000003</v>
      </c>
      <c r="C15" s="32">
        <f t="shared" si="0"/>
        <v>0.21</v>
      </c>
      <c r="D15" s="32">
        <f t="shared" si="1"/>
        <v>0.78600000000000003</v>
      </c>
      <c r="E15" s="32">
        <f t="shared" si="2"/>
        <v>7.53</v>
      </c>
      <c r="G15" s="1">
        <v>0.90638877837817855</v>
      </c>
      <c r="H15" s="1">
        <v>0.21044105720027262</v>
      </c>
      <c r="I15" s="1">
        <v>0.78636207627174792</v>
      </c>
      <c r="J15" s="1">
        <v>7.530394406343885</v>
      </c>
      <c r="M15" s="1">
        <f t="shared" ca="1" si="4"/>
        <v>2.3821460306731601E-2</v>
      </c>
      <c r="N15" s="1">
        <f t="shared" ca="1" si="5"/>
        <v>1.2691085676418901</v>
      </c>
      <c r="O15" s="1">
        <f t="shared" ca="1" si="6"/>
        <v>0.91553830528313118</v>
      </c>
      <c r="P15" s="1">
        <f t="shared" ca="1" si="7"/>
        <v>1.438337221112389</v>
      </c>
    </row>
    <row r="16" spans="2:18" ht="20.399999999999999" customHeight="1" x14ac:dyDescent="0.2">
      <c r="B16" s="32">
        <f t="shared" si="3"/>
        <v>0.78100000000000003</v>
      </c>
      <c r="C16" s="32">
        <f t="shared" si="0"/>
        <v>1.089</v>
      </c>
      <c r="D16" s="32">
        <f t="shared" si="1"/>
        <v>8.0000000000000002E-3</v>
      </c>
      <c r="E16" s="32">
        <f t="shared" si="2"/>
        <v>5.4279999999999999</v>
      </c>
      <c r="G16" s="1">
        <v>0.78100270702660057</v>
      </c>
      <c r="H16" s="1">
        <v>1.08880464035924</v>
      </c>
      <c r="I16" s="1">
        <v>7.9448740320633426E-3</v>
      </c>
      <c r="J16" s="1">
        <v>5.4281127057057068</v>
      </c>
      <c r="M16" s="1">
        <f t="shared" ca="1" si="4"/>
        <v>0.24432505606366828</v>
      </c>
      <c r="N16" s="1">
        <f t="shared" ca="1" si="5"/>
        <v>1.7702720727539603</v>
      </c>
      <c r="O16" s="1">
        <f t="shared" ca="1" si="6"/>
        <v>2.5743051277347826</v>
      </c>
      <c r="P16" s="1">
        <f t="shared" ca="1" si="7"/>
        <v>1.2516279993638788</v>
      </c>
    </row>
    <row r="17" spans="2:16" ht="20.399999999999999" customHeight="1" x14ac:dyDescent="0.2">
      <c r="B17" s="32">
        <f t="shared" si="3"/>
        <v>0.17199999999999999</v>
      </c>
      <c r="C17" s="32">
        <f t="shared" si="0"/>
        <v>0.63</v>
      </c>
      <c r="D17" s="32">
        <f t="shared" si="1"/>
        <v>1.8129999999999999</v>
      </c>
      <c r="E17" s="32">
        <f t="shared" si="2"/>
        <v>3.4980000000000002</v>
      </c>
      <c r="G17" s="1">
        <v>0.17221879455333655</v>
      </c>
      <c r="H17" s="1">
        <v>0.62993449115811573</v>
      </c>
      <c r="I17" s="1">
        <v>1.8130229351276603</v>
      </c>
      <c r="J17" s="1">
        <v>3.4979699392478425</v>
      </c>
      <c r="M17" s="1">
        <f t="shared" ca="1" si="4"/>
        <v>0.16610667986952332</v>
      </c>
      <c r="N17" s="1">
        <f t="shared" ca="1" si="5"/>
        <v>1.5062100275077728</v>
      </c>
      <c r="O17" s="1">
        <f t="shared" ca="1" si="6"/>
        <v>1.1916967331163444</v>
      </c>
      <c r="P17" s="1">
        <f t="shared" ca="1" si="7"/>
        <v>1.3952318673644939</v>
      </c>
    </row>
    <row r="18" spans="2:16" ht="20.399999999999999" customHeight="1" x14ac:dyDescent="0.2">
      <c r="B18" s="32">
        <f t="shared" si="3"/>
        <v>0.312</v>
      </c>
      <c r="C18" s="32">
        <f t="shared" si="0"/>
        <v>0.61499999999999999</v>
      </c>
      <c r="D18" s="32">
        <f t="shared" si="1"/>
        <v>2.88</v>
      </c>
      <c r="E18" s="32">
        <f t="shared" si="2"/>
        <v>4.601</v>
      </c>
      <c r="G18" s="1">
        <v>0.31219224961963277</v>
      </c>
      <c r="H18" s="1">
        <v>0.61527644294642569</v>
      </c>
      <c r="I18" s="1">
        <v>2.8802702273044267</v>
      </c>
      <c r="J18" s="1">
        <v>4.6013805852052787</v>
      </c>
      <c r="M18" s="1">
        <f t="shared" ca="1" si="4"/>
        <v>0.26319396699965036</v>
      </c>
      <c r="N18" s="1">
        <f t="shared" ca="1" si="5"/>
        <v>1.8697440536191408</v>
      </c>
      <c r="O18" s="1">
        <f t="shared" ca="1" si="6"/>
        <v>0.5623453791428118</v>
      </c>
      <c r="P18" s="1">
        <f t="shared" ca="1" si="7"/>
        <v>1.2511582397763843</v>
      </c>
    </row>
    <row r="19" spans="2:16" ht="20.399999999999999" customHeight="1" x14ac:dyDescent="0.2">
      <c r="B19" s="32">
        <f t="shared" si="3"/>
        <v>0.86499999999999999</v>
      </c>
      <c r="C19" s="32">
        <f t="shared" si="0"/>
        <v>1.3779999999999999</v>
      </c>
      <c r="D19" s="32">
        <f t="shared" si="1"/>
        <v>0.19900000000000001</v>
      </c>
      <c r="E19" s="32">
        <f t="shared" si="2"/>
        <v>4.5369999999999999</v>
      </c>
      <c r="G19" s="1">
        <v>0.86536717627705928</v>
      </c>
      <c r="H19" s="1">
        <v>1.3777989344115738</v>
      </c>
      <c r="I19" s="1">
        <v>0.19910296997940546</v>
      </c>
      <c r="J19" s="1">
        <v>4.5371187833346944</v>
      </c>
      <c r="M19" s="1">
        <f t="shared" ca="1" si="4"/>
        <v>2.1528412938248698E-3</v>
      </c>
      <c r="N19" s="1">
        <f t="shared" ca="1" si="5"/>
        <v>0.8329943586419406</v>
      </c>
      <c r="O19" s="1">
        <f t="shared" ca="1" si="6"/>
        <v>2.7195448961384319</v>
      </c>
      <c r="P19" s="1">
        <f t="shared" ca="1" si="7"/>
        <v>2.3160874452171964</v>
      </c>
    </row>
    <row r="20" spans="2:16" ht="20.399999999999999" customHeight="1" x14ac:dyDescent="0.2">
      <c r="B20" s="32">
        <f t="shared" si="3"/>
        <v>0.91700000000000004</v>
      </c>
      <c r="C20" s="32">
        <f t="shared" si="0"/>
        <v>1.67</v>
      </c>
      <c r="D20" s="32">
        <f t="shared" si="1"/>
        <v>0.57399999999999995</v>
      </c>
      <c r="E20" s="32">
        <f t="shared" si="2"/>
        <v>4.3230000000000004</v>
      </c>
      <c r="G20" s="1">
        <v>0.91717125511009889</v>
      </c>
      <c r="H20" s="1">
        <v>1.6703149645059667</v>
      </c>
      <c r="I20" s="1">
        <v>0.57441193577506833</v>
      </c>
      <c r="J20" s="1">
        <v>4.3230083144229514</v>
      </c>
      <c r="M20" s="1">
        <f t="shared" ca="1" si="4"/>
        <v>9.3357010188803158E-2</v>
      </c>
      <c r="N20" s="1">
        <f t="shared" ca="1" si="5"/>
        <v>1.8323251804316811</v>
      </c>
      <c r="O20" s="1">
        <f t="shared" ca="1" si="6"/>
        <v>1.1744260641408721</v>
      </c>
      <c r="P20" s="1">
        <f t="shared" ca="1" si="7"/>
        <v>0.59611140610229052</v>
      </c>
    </row>
    <row r="21" spans="2:16" ht="20.399999999999999" customHeight="1" x14ac:dyDescent="0.2">
      <c r="B21" s="32">
        <f t="shared" si="3"/>
        <v>0.20699999999999999</v>
      </c>
      <c r="C21" s="32">
        <f t="shared" si="0"/>
        <v>0.75900000000000001</v>
      </c>
      <c r="D21" s="32">
        <f t="shared" si="1"/>
        <v>1.633</v>
      </c>
      <c r="E21" s="32">
        <f t="shared" si="2"/>
        <v>3.3319999999999999</v>
      </c>
      <c r="G21" s="1">
        <v>0.20657650967045516</v>
      </c>
      <c r="H21" s="1">
        <v>0.75892512664766998</v>
      </c>
      <c r="I21" s="1">
        <v>1.6332331905546493</v>
      </c>
      <c r="J21" s="1">
        <v>3.3324780360912865</v>
      </c>
      <c r="M21" s="1">
        <f t="shared" ca="1" si="4"/>
        <v>0.88072197937719787</v>
      </c>
      <c r="N21" s="1">
        <f t="shared" ca="1" si="5"/>
        <v>8.7222806234031003E-2</v>
      </c>
      <c r="O21" s="1">
        <f t="shared" ca="1" si="6"/>
        <v>2.192292700166099</v>
      </c>
      <c r="P21" s="1">
        <f t="shared" ca="1" si="7"/>
        <v>7.5525308045445971</v>
      </c>
    </row>
    <row r="22" spans="2:16" ht="20.399999999999999" customHeight="1" x14ac:dyDescent="0.2">
      <c r="B22" s="32">
        <f t="shared" si="3"/>
        <v>0.58399999999999996</v>
      </c>
      <c r="C22" s="32">
        <f t="shared" si="0"/>
        <v>1.0860000000000001</v>
      </c>
      <c r="D22" s="32">
        <f t="shared" si="1"/>
        <v>1.9350000000000001</v>
      </c>
      <c r="E22" s="32">
        <f t="shared" si="2"/>
        <v>4.5570000000000004</v>
      </c>
      <c r="G22" s="1">
        <v>0.5839495098949149</v>
      </c>
      <c r="H22" s="1">
        <v>1.0862703701203356</v>
      </c>
      <c r="I22" s="1">
        <v>1.9354372922353993</v>
      </c>
      <c r="J22" s="1">
        <v>4.5569605785784164</v>
      </c>
      <c r="M22" s="1">
        <f t="shared" ca="1" si="4"/>
        <v>4.0400267322497352E-2</v>
      </c>
      <c r="N22" s="1">
        <f t="shared" ca="1" si="5"/>
        <v>1.8968162973878768</v>
      </c>
      <c r="O22" s="1">
        <f t="shared" ca="1" si="6"/>
        <v>2.0891302861857834</v>
      </c>
      <c r="P22" s="1">
        <f t="shared" ca="1" si="7"/>
        <v>0.25269222827002924</v>
      </c>
    </row>
    <row r="23" spans="2:16" ht="20.399999999999999" customHeight="1" x14ac:dyDescent="0.2">
      <c r="B23" s="32">
        <f t="shared" si="3"/>
        <v>0.17799999999999999</v>
      </c>
      <c r="C23" s="32">
        <f t="shared" si="0"/>
        <v>1.1599999999999999</v>
      </c>
      <c r="D23" s="32">
        <f t="shared" si="1"/>
        <v>2.37</v>
      </c>
      <c r="E23" s="32">
        <f t="shared" si="2"/>
        <v>2.6219999999999999</v>
      </c>
      <c r="G23" s="1">
        <v>0.17836359280601866</v>
      </c>
      <c r="H23" s="1">
        <v>1.1603503507809654</v>
      </c>
      <c r="I23" s="1">
        <v>2.370050047777021</v>
      </c>
      <c r="J23" s="1">
        <v>2.6217516671323757</v>
      </c>
      <c r="M23" s="1">
        <f t="shared" ca="1" si="4"/>
        <v>0.76991215156073045</v>
      </c>
      <c r="N23" s="1">
        <f t="shared" ca="1" si="5"/>
        <v>1.1949731325448638</v>
      </c>
      <c r="O23" s="1">
        <f t="shared" ca="1" si="6"/>
        <v>1.5470875179865415</v>
      </c>
      <c r="P23" s="1">
        <f t="shared" ca="1" si="7"/>
        <v>4.5333263298216337</v>
      </c>
    </row>
    <row r="24" spans="2:16" ht="20.399999999999999" customHeight="1" x14ac:dyDescent="0.2">
      <c r="B24" s="32">
        <f t="shared" si="3"/>
        <v>0.33400000000000002</v>
      </c>
      <c r="C24" s="32">
        <f t="shared" si="0"/>
        <v>0.85799999999999998</v>
      </c>
      <c r="D24" s="32">
        <f t="shared" si="1"/>
        <v>0.97499999999999998</v>
      </c>
      <c r="E24" s="32">
        <f t="shared" si="2"/>
        <v>3.2930000000000001</v>
      </c>
      <c r="G24" s="1">
        <v>0.33372458296878615</v>
      </c>
      <c r="H24" s="1">
        <v>0.85827565050846588</v>
      </c>
      <c r="I24" s="1">
        <v>0.97504206470756438</v>
      </c>
      <c r="J24" s="1">
        <v>3.2925695841285627</v>
      </c>
      <c r="M24" s="1">
        <f t="shared" ca="1" si="4"/>
        <v>0.78380868003655524</v>
      </c>
      <c r="N24" s="1">
        <f t="shared" ca="1" si="5"/>
        <v>1.1937013060454558</v>
      </c>
      <c r="O24" s="1">
        <f t="shared" ca="1" si="6"/>
        <v>2.7136099678142838</v>
      </c>
      <c r="P24" s="1">
        <f t="shared" ca="1" si="7"/>
        <v>4.7771381923551379</v>
      </c>
    </row>
    <row r="25" spans="2:16" ht="20.399999999999999" customHeight="1" x14ac:dyDescent="0.2">
      <c r="B25" s="32">
        <f t="shared" si="3"/>
        <v>0.73399999999999999</v>
      </c>
      <c r="C25" s="32">
        <f t="shared" si="0"/>
        <v>0.75900000000000001</v>
      </c>
      <c r="D25" s="32">
        <f t="shared" si="1"/>
        <v>0.434</v>
      </c>
      <c r="E25" s="32">
        <f t="shared" si="2"/>
        <v>5.673</v>
      </c>
      <c r="G25" s="1">
        <v>0.73403433814277153</v>
      </c>
      <c r="H25" s="1">
        <v>0.75903812681122185</v>
      </c>
      <c r="I25" s="1">
        <v>0.43422789019920527</v>
      </c>
      <c r="J25" s="1">
        <v>5.6730420380780107</v>
      </c>
      <c r="M25" s="1">
        <f t="shared" ca="1" si="4"/>
        <v>0.23285111059049401</v>
      </c>
      <c r="N25" s="1">
        <f t="shared" ca="1" si="5"/>
        <v>0.94632398804328255</v>
      </c>
      <c r="O25" s="1">
        <f t="shared" ca="1" si="6"/>
        <v>2.1586042656855779</v>
      </c>
      <c r="P25" s="1">
        <f t="shared" ca="1" si="7"/>
        <v>3.4249094133072213</v>
      </c>
    </row>
    <row r="26" spans="2:16" ht="20.399999999999999" customHeight="1" x14ac:dyDescent="0.2">
      <c r="B26" s="32">
        <f t="shared" si="3"/>
        <v>0.96899999999999997</v>
      </c>
      <c r="C26" s="32">
        <f t="shared" si="0"/>
        <v>0.38600000000000001</v>
      </c>
      <c r="D26" s="32">
        <f t="shared" si="1"/>
        <v>2.5619999999999998</v>
      </c>
      <c r="E26" s="32">
        <f t="shared" si="2"/>
        <v>6.8929999999999998</v>
      </c>
      <c r="G26" s="1">
        <v>0.96941425854931529</v>
      </c>
      <c r="H26" s="1">
        <v>0.38620154927124917</v>
      </c>
      <c r="I26" s="1">
        <v>2.5621425841377201</v>
      </c>
      <c r="J26" s="1">
        <v>6.8929709561345653</v>
      </c>
      <c r="M26" s="1">
        <f t="shared" ca="1" si="4"/>
        <v>3.479352235619404E-2</v>
      </c>
      <c r="N26" s="1">
        <f t="shared" ca="1" si="5"/>
        <v>0.53364184111696167</v>
      </c>
      <c r="O26" s="1">
        <f t="shared" ca="1" si="6"/>
        <v>2.5115815662279601</v>
      </c>
      <c r="P26" s="1">
        <f t="shared" ca="1" si="7"/>
        <v>3.1150527893831943</v>
      </c>
    </row>
    <row r="27" spans="2:16" ht="20.399999999999999" customHeight="1" x14ac:dyDescent="0.2">
      <c r="B27" s="32">
        <f t="shared" si="3"/>
        <v>0.53400000000000003</v>
      </c>
      <c r="C27" s="32">
        <f t="shared" si="0"/>
        <v>1.296</v>
      </c>
      <c r="D27" s="32">
        <f t="shared" si="1"/>
        <v>1.35</v>
      </c>
      <c r="E27" s="32">
        <f t="shared" si="2"/>
        <v>3.3559999999999999</v>
      </c>
      <c r="G27" s="1">
        <v>0.53421066514708482</v>
      </c>
      <c r="H27" s="1">
        <v>1.2961657942782416</v>
      </c>
      <c r="I27" s="1">
        <v>1.3499152816459667</v>
      </c>
      <c r="J27" s="1">
        <v>3.3558924902564815</v>
      </c>
      <c r="M27" s="1">
        <f t="shared" ca="1" si="4"/>
        <v>0.95382793595301441</v>
      </c>
      <c r="N27" s="1">
        <f t="shared" ca="1" si="5"/>
        <v>1.2414631653586172</v>
      </c>
      <c r="O27" s="1">
        <f t="shared" ca="1" si="6"/>
        <v>2.273016984997001</v>
      </c>
      <c r="P27" s="1">
        <f t="shared" ca="1" si="7"/>
        <v>5.3272733965427799</v>
      </c>
    </row>
    <row r="28" spans="2:16" ht="20.399999999999999" customHeight="1" x14ac:dyDescent="0.2">
      <c r="B28" s="32">
        <f t="shared" si="3"/>
        <v>0.11</v>
      </c>
      <c r="C28" s="32">
        <f t="shared" si="0"/>
        <v>1.3129999999999999</v>
      </c>
      <c r="D28" s="32">
        <f t="shared" si="1"/>
        <v>0.55900000000000005</v>
      </c>
      <c r="E28" s="32">
        <f t="shared" si="2"/>
        <v>2.1509999999999998</v>
      </c>
      <c r="G28" s="1">
        <v>0.10951020606747686</v>
      </c>
      <c r="H28" s="1">
        <v>1.3132002632745343</v>
      </c>
      <c r="I28" s="1">
        <v>0.55902827667432842</v>
      </c>
      <c r="J28" s="1">
        <v>2.1508882993098553</v>
      </c>
      <c r="M28" s="1">
        <f t="shared" ca="1" si="4"/>
        <v>0.91226138393432132</v>
      </c>
      <c r="N28" s="1">
        <f t="shared" ca="1" si="5"/>
        <v>0.8715908873159548</v>
      </c>
      <c r="O28" s="1">
        <f t="shared" ca="1" si="6"/>
        <v>1.3966589200379542</v>
      </c>
      <c r="P28" s="1">
        <f t="shared" ca="1" si="7"/>
        <v>6.5335867995814665</v>
      </c>
    </row>
    <row r="29" spans="2:16" ht="20.399999999999999" customHeight="1" x14ac:dyDescent="0.2">
      <c r="B29" s="32">
        <f t="shared" si="3"/>
        <v>0.83899999999999997</v>
      </c>
      <c r="C29" s="32">
        <f t="shared" si="0"/>
        <v>0.86299999999999999</v>
      </c>
      <c r="D29" s="32">
        <f t="shared" si="1"/>
        <v>1.71</v>
      </c>
      <c r="E29" s="32">
        <f t="shared" si="2"/>
        <v>5.3949999999999996</v>
      </c>
      <c r="G29" s="1">
        <v>0.83898213357768259</v>
      </c>
      <c r="H29" s="1">
        <v>0.8629645662261769</v>
      </c>
      <c r="I29" s="1">
        <v>1.7099594601458186</v>
      </c>
      <c r="J29" s="1">
        <v>5.3950015725688285</v>
      </c>
      <c r="M29" s="1">
        <f t="shared" ca="1" si="4"/>
        <v>0.1593799210606055</v>
      </c>
      <c r="N29" s="1">
        <f t="shared" ca="1" si="5"/>
        <v>1.4418100746599825</v>
      </c>
      <c r="O29" s="1">
        <f t="shared" ca="1" si="6"/>
        <v>0.49023069779186745</v>
      </c>
      <c r="P29" s="1">
        <f t="shared" ca="1" si="7"/>
        <v>1.5925323761245926</v>
      </c>
    </row>
    <row r="30" spans="2:16" ht="20.399999999999999" customHeight="1" x14ac:dyDescent="0.2">
      <c r="B30" s="32">
        <f t="shared" si="3"/>
        <v>0.36599999999999999</v>
      </c>
      <c r="C30" s="32">
        <f t="shared" si="0"/>
        <v>1.069</v>
      </c>
      <c r="D30" s="32">
        <f t="shared" si="1"/>
        <v>0.69499999999999995</v>
      </c>
      <c r="E30" s="32">
        <f t="shared" si="2"/>
        <v>3.67</v>
      </c>
      <c r="G30" s="1">
        <v>0.36561788037462106</v>
      </c>
      <c r="H30" s="1">
        <v>1.0693804410564898</v>
      </c>
      <c r="I30" s="1">
        <v>0.69534151604053274</v>
      </c>
      <c r="J30" s="1">
        <v>3.670358683953344</v>
      </c>
      <c r="M30" s="1">
        <f t="shared" ca="1" si="4"/>
        <v>0.41440738976943603</v>
      </c>
      <c r="N30" s="1">
        <f t="shared" ca="1" si="5"/>
        <v>0.99152325347086534</v>
      </c>
      <c r="O30" s="1">
        <f t="shared" ca="1" si="6"/>
        <v>0.46968922743828956</v>
      </c>
      <c r="P30" s="1">
        <f t="shared" ca="1" si="7"/>
        <v>3.684396265299875</v>
      </c>
    </row>
    <row r="31" spans="2:16" ht="20.399999999999999" customHeight="1" x14ac:dyDescent="0.2">
      <c r="B31" s="32">
        <f t="shared" si="3"/>
        <v>0.16600000000000001</v>
      </c>
      <c r="C31" s="32">
        <f t="shared" si="0"/>
        <v>1.25</v>
      </c>
      <c r="D31" s="32">
        <f t="shared" si="1"/>
        <v>0.45</v>
      </c>
      <c r="E31" s="32">
        <f t="shared" si="2"/>
        <v>2.1070000000000002</v>
      </c>
      <c r="G31" s="1">
        <v>0.16613221643315368</v>
      </c>
      <c r="H31" s="1">
        <v>1.2502507301884767</v>
      </c>
      <c r="I31" s="1">
        <v>0.45033238321867963</v>
      </c>
      <c r="J31" s="1">
        <v>2.1073037953805622</v>
      </c>
      <c r="M31" s="1">
        <f t="shared" ca="1" si="4"/>
        <v>0.96686833508379555</v>
      </c>
      <c r="N31" s="1">
        <f t="shared" ca="1" si="5"/>
        <v>0.43373324836604632</v>
      </c>
      <c r="O31" s="1">
        <f t="shared" ca="1" si="6"/>
        <v>2.9580944764424792</v>
      </c>
      <c r="P31" s="1">
        <f t="shared" ca="1" si="7"/>
        <v>7.0515703649541761</v>
      </c>
    </row>
    <row r="32" spans="2:16" ht="20.399999999999999" customHeight="1" x14ac:dyDescent="0.2">
      <c r="B32" s="32">
        <f t="shared" si="3"/>
        <v>0.85899999999999999</v>
      </c>
      <c r="C32" s="32">
        <f t="shared" si="0"/>
        <v>1.5109999999999999</v>
      </c>
      <c r="D32" s="32">
        <f t="shared" si="1"/>
        <v>2.048</v>
      </c>
      <c r="E32" s="32">
        <f t="shared" si="2"/>
        <v>4.327</v>
      </c>
      <c r="G32" s="1">
        <v>0.85895263703784275</v>
      </c>
      <c r="H32" s="1">
        <v>1.5113477523294574</v>
      </c>
      <c r="I32" s="1">
        <v>2.0484775145050635</v>
      </c>
      <c r="J32" s="1">
        <v>4.3273207433220717</v>
      </c>
      <c r="M32" s="1">
        <f t="shared" ca="1" si="4"/>
        <v>1.4722196174485447E-2</v>
      </c>
      <c r="N32" s="1">
        <f t="shared" ca="1" si="5"/>
        <v>1.5717522783275537</v>
      </c>
      <c r="O32" s="1">
        <f t="shared" ca="1" si="6"/>
        <v>0.44671659721925938</v>
      </c>
      <c r="P32" s="1">
        <f t="shared" ca="1" si="7"/>
        <v>1.2258697248058792</v>
      </c>
    </row>
    <row r="34" spans="2:13" ht="20.399999999999999" customHeight="1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ht="20.399999999999999" customHeight="1" x14ac:dyDescent="0.2">
      <c r="B35"/>
      <c r="C35"/>
      <c r="D35"/>
      <c r="E35"/>
      <c r="F35"/>
      <c r="G35"/>
      <c r="H35"/>
      <c r="I35"/>
      <c r="J35"/>
      <c r="K35"/>
      <c r="L35"/>
      <c r="M35"/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891F-1F45-4C5A-A436-5F74F985CC2F}">
  <dimension ref="A1:N70"/>
  <sheetViews>
    <sheetView topLeftCell="A47" workbookViewId="0">
      <selection activeCell="H50" sqref="H50:H51"/>
    </sheetView>
  </sheetViews>
  <sheetFormatPr defaultRowHeight="13.2" x14ac:dyDescent="0.2"/>
  <cols>
    <col min="1" max="1" width="18.33203125" bestFit="1" customWidth="1"/>
    <col min="7" max="7" width="9.33203125" bestFit="1" customWidth="1"/>
    <col min="9" max="10" width="9.33203125" bestFit="1" customWidth="1"/>
  </cols>
  <sheetData>
    <row r="1" spans="1:2" x14ac:dyDescent="0.2">
      <c r="A1" t="s">
        <v>51</v>
      </c>
    </row>
    <row r="3" spans="1:2" x14ac:dyDescent="0.2">
      <c r="A3" t="s">
        <v>14</v>
      </c>
    </row>
    <row r="4" spans="1:2" x14ac:dyDescent="0.2">
      <c r="A4" s="7" t="s">
        <v>15</v>
      </c>
    </row>
    <row r="5" spans="1:2" x14ac:dyDescent="0.2">
      <c r="A5" s="7" t="s">
        <v>62</v>
      </c>
    </row>
    <row r="6" spans="1:2" x14ac:dyDescent="0.2">
      <c r="A6" s="7" t="s">
        <v>3</v>
      </c>
    </row>
    <row r="7" spans="1:2" x14ac:dyDescent="0.2">
      <c r="A7" s="7" t="s">
        <v>74</v>
      </c>
    </row>
    <row r="8" spans="1:2" x14ac:dyDescent="0.2">
      <c r="A8" s="7" t="s">
        <v>75</v>
      </c>
    </row>
    <row r="9" spans="1:2" x14ac:dyDescent="0.2">
      <c r="A9" s="7" t="s">
        <v>77</v>
      </c>
    </row>
    <row r="10" spans="1:2" x14ac:dyDescent="0.2">
      <c r="A10" s="7" t="s">
        <v>111</v>
      </c>
    </row>
    <row r="12" spans="1:2" x14ac:dyDescent="0.2">
      <c r="A12" s="2" t="s">
        <v>141</v>
      </c>
    </row>
    <row r="13" spans="1:2" x14ac:dyDescent="0.2">
      <c r="A13" s="2" t="s">
        <v>0</v>
      </c>
    </row>
    <row r="14" spans="1:2" x14ac:dyDescent="0.2">
      <c r="A14" s="2" t="s">
        <v>163</v>
      </c>
    </row>
    <row r="15" spans="1:2" x14ac:dyDescent="0.2">
      <c r="A15" s="2" t="s">
        <v>1</v>
      </c>
      <c r="B15" t="s">
        <v>164</v>
      </c>
    </row>
    <row r="16" spans="1:2" x14ac:dyDescent="0.2">
      <c r="A16" s="2" t="s">
        <v>121</v>
      </c>
    </row>
    <row r="17" spans="1:3" hidden="1" x14ac:dyDescent="0.2">
      <c r="A17" s="2" t="s">
        <v>56</v>
      </c>
      <c r="B17" s="2" t="s">
        <v>55</v>
      </c>
    </row>
    <row r="18" spans="1:3" hidden="1" x14ac:dyDescent="0.2">
      <c r="A18" s="2" t="s">
        <v>11</v>
      </c>
      <c r="B18" s="2" t="s">
        <v>53</v>
      </c>
    </row>
    <row r="19" spans="1:3" hidden="1" x14ac:dyDescent="0.2">
      <c r="A19" s="2" t="s">
        <v>57</v>
      </c>
      <c r="B19" s="2" t="s">
        <v>52</v>
      </c>
    </row>
    <row r="20" spans="1:3" hidden="1" x14ac:dyDescent="0.2">
      <c r="A20" s="2" t="s">
        <v>120</v>
      </c>
      <c r="B20" s="2" t="s">
        <v>2</v>
      </c>
    </row>
    <row r="21" spans="1:3" hidden="1" x14ac:dyDescent="0.2">
      <c r="A21" s="2" t="s">
        <v>61</v>
      </c>
      <c r="B21" s="2" t="s">
        <v>2</v>
      </c>
    </row>
    <row r="22" spans="1:3" hidden="1" x14ac:dyDescent="0.2"/>
    <row r="24" spans="1:3" x14ac:dyDescent="0.2">
      <c r="A24" t="s">
        <v>62</v>
      </c>
    </row>
    <row r="25" spans="1:3" x14ac:dyDescent="0.2">
      <c r="B25" t="s">
        <v>4</v>
      </c>
      <c r="C25" t="s">
        <v>63</v>
      </c>
    </row>
    <row r="26" spans="1:3" x14ac:dyDescent="0.2">
      <c r="A26" t="s">
        <v>64</v>
      </c>
      <c r="B26">
        <v>30</v>
      </c>
      <c r="C26" s="13">
        <v>1</v>
      </c>
    </row>
    <row r="27" spans="1:3" x14ac:dyDescent="0.2">
      <c r="A27" t="s">
        <v>65</v>
      </c>
      <c r="B27">
        <v>0</v>
      </c>
      <c r="C27" s="13">
        <v>0</v>
      </c>
    </row>
    <row r="28" spans="1:3" x14ac:dyDescent="0.2">
      <c r="A28" t="s">
        <v>66</v>
      </c>
      <c r="B28">
        <v>0</v>
      </c>
      <c r="C28" s="13">
        <v>0</v>
      </c>
    </row>
    <row r="29" spans="1:3" x14ac:dyDescent="0.2">
      <c r="A29" t="s">
        <v>67</v>
      </c>
      <c r="B29">
        <v>0</v>
      </c>
      <c r="C29" s="13">
        <v>0</v>
      </c>
    </row>
    <row r="30" spans="1:3" x14ac:dyDescent="0.2">
      <c r="A30" t="s">
        <v>68</v>
      </c>
      <c r="B30">
        <v>30</v>
      </c>
      <c r="C30" s="13">
        <v>1</v>
      </c>
    </row>
    <row r="32" spans="1:3" x14ac:dyDescent="0.2">
      <c r="A32" t="s">
        <v>3</v>
      </c>
    </row>
    <row r="33" spans="1:7" x14ac:dyDescent="0.2">
      <c r="A33" t="s">
        <v>69</v>
      </c>
      <c r="B33" t="s">
        <v>4</v>
      </c>
      <c r="C33" t="s">
        <v>5</v>
      </c>
      <c r="D33" t="s">
        <v>70</v>
      </c>
      <c r="E33" t="s">
        <v>71</v>
      </c>
      <c r="F33" t="s">
        <v>72</v>
      </c>
      <c r="G33" t="s">
        <v>73</v>
      </c>
    </row>
    <row r="34" spans="1:7" x14ac:dyDescent="0.2">
      <c r="A34" s="2" t="s">
        <v>47</v>
      </c>
      <c r="B34">
        <v>30</v>
      </c>
      <c r="C34" s="4">
        <v>0.56480000000000008</v>
      </c>
      <c r="D34" s="4">
        <v>0.10364368275862057</v>
      </c>
      <c r="E34" s="4">
        <v>0.32193738950084777</v>
      </c>
      <c r="F34" s="4">
        <v>8.3000000000000004E-2</v>
      </c>
      <c r="G34" s="4">
        <v>0.99199999999999999</v>
      </c>
    </row>
    <row r="35" spans="1:7" x14ac:dyDescent="0.2">
      <c r="A35" s="2" t="s">
        <v>46</v>
      </c>
      <c r="B35">
        <v>30</v>
      </c>
      <c r="C35" s="4">
        <v>0.93516666666666659</v>
      </c>
      <c r="D35" s="4">
        <v>0.18831517816091967</v>
      </c>
      <c r="E35" s="4">
        <v>0.43395296768304242</v>
      </c>
      <c r="F35" s="4">
        <v>4.3999999999999997E-2</v>
      </c>
      <c r="G35" s="4">
        <v>1.839</v>
      </c>
    </row>
    <row r="36" spans="1:7" x14ac:dyDescent="0.2">
      <c r="A36" s="2" t="s">
        <v>48</v>
      </c>
      <c r="B36">
        <v>30</v>
      </c>
      <c r="C36" s="4">
        <v>1.3099000000000001</v>
      </c>
      <c r="D36" s="4">
        <v>0.71037471379310257</v>
      </c>
      <c r="E36" s="4">
        <v>0.84283729971632282</v>
      </c>
      <c r="F36" s="4">
        <v>8.0000000000000002E-3</v>
      </c>
      <c r="G36" s="4">
        <v>2.9129999999999998</v>
      </c>
    </row>
    <row r="37" spans="1:7" x14ac:dyDescent="0.2">
      <c r="A37" s="2" t="s">
        <v>49</v>
      </c>
      <c r="B37">
        <v>30</v>
      </c>
      <c r="C37" s="4">
        <v>4.4862333333333329</v>
      </c>
      <c r="D37" s="4">
        <v>1.9775512195402363</v>
      </c>
      <c r="E37" s="4">
        <v>1.406254322496552</v>
      </c>
      <c r="F37" s="4">
        <v>2.1070000000000002</v>
      </c>
      <c r="G37" s="4">
        <v>7.53</v>
      </c>
    </row>
    <row r="39" spans="1:7" x14ac:dyDescent="0.2">
      <c r="A39" t="s">
        <v>74</v>
      </c>
    </row>
    <row r="40" spans="1:7" x14ac:dyDescent="0.2">
      <c r="B40" s="2" t="s">
        <v>47</v>
      </c>
      <c r="C40" s="2" t="s">
        <v>46</v>
      </c>
      <c r="D40" s="2" t="s">
        <v>48</v>
      </c>
      <c r="E40" s="2" t="s">
        <v>49</v>
      </c>
    </row>
    <row r="41" spans="1:7" x14ac:dyDescent="0.2">
      <c r="A41" s="2" t="s">
        <v>47</v>
      </c>
      <c r="B41" s="4">
        <v>1</v>
      </c>
      <c r="C41" s="4">
        <v>0.18540306331167844</v>
      </c>
      <c r="D41" s="4">
        <v>-0.35094232844284917</v>
      </c>
      <c r="E41" s="4">
        <v>0.77158452206596417</v>
      </c>
    </row>
    <row r="42" spans="1:7" x14ac:dyDescent="0.2">
      <c r="A42" s="2" t="s">
        <v>46</v>
      </c>
      <c r="B42" s="4">
        <v>0.18540306331167844</v>
      </c>
      <c r="C42" s="4">
        <v>1</v>
      </c>
      <c r="D42" s="4">
        <v>-0.20489387574654139</v>
      </c>
      <c r="E42" s="4">
        <v>-0.45330327301859413</v>
      </c>
    </row>
    <row r="43" spans="1:7" x14ac:dyDescent="0.2">
      <c r="A43" s="2" t="s">
        <v>48</v>
      </c>
      <c r="B43" s="4">
        <v>-0.35094232844284917</v>
      </c>
      <c r="C43" s="4">
        <v>-0.20489387574654139</v>
      </c>
      <c r="D43" s="4">
        <v>1.0000000000000002</v>
      </c>
      <c r="E43" s="4">
        <v>-0.18385201564812581</v>
      </c>
    </row>
    <row r="44" spans="1:7" x14ac:dyDescent="0.2">
      <c r="A44" s="2" t="s">
        <v>49</v>
      </c>
      <c r="B44" s="4">
        <v>0.77158452206596417</v>
      </c>
      <c r="C44" s="4">
        <v>-0.45330327301859413</v>
      </c>
      <c r="D44" s="4">
        <v>-0.18385201564812581</v>
      </c>
      <c r="E44" s="4">
        <v>0.99999999999999989</v>
      </c>
    </row>
    <row r="46" spans="1:7" x14ac:dyDescent="0.2">
      <c r="A46" t="s">
        <v>75</v>
      </c>
    </row>
    <row r="47" spans="1:7" x14ac:dyDescent="0.2">
      <c r="A47" t="s">
        <v>76</v>
      </c>
    </row>
    <row r="49" spans="1:8" x14ac:dyDescent="0.2">
      <c r="A49" t="s">
        <v>77</v>
      </c>
    </row>
    <row r="50" spans="1:8" x14ac:dyDescent="0.2">
      <c r="A50" t="s">
        <v>120</v>
      </c>
      <c r="H50" s="40" t="s">
        <v>171</v>
      </c>
    </row>
    <row r="51" spans="1:8" x14ac:dyDescent="0.2">
      <c r="H51" s="40" t="s">
        <v>172</v>
      </c>
    </row>
    <row r="52" spans="1:8" x14ac:dyDescent="0.2">
      <c r="A52" t="s">
        <v>111</v>
      </c>
    </row>
    <row r="53" spans="1:8" x14ac:dyDescent="0.2">
      <c r="A53" t="s">
        <v>80</v>
      </c>
    </row>
    <row r="54" spans="1:8" x14ac:dyDescent="0.2">
      <c r="A54" t="s">
        <v>81</v>
      </c>
      <c r="C54" t="s">
        <v>84</v>
      </c>
    </row>
    <row r="55" spans="1:8" x14ac:dyDescent="0.2">
      <c r="A55" t="s">
        <v>82</v>
      </c>
      <c r="B55" t="s">
        <v>83</v>
      </c>
      <c r="C55" t="s">
        <v>85</v>
      </c>
      <c r="D55" t="s">
        <v>86</v>
      </c>
      <c r="E55" t="s">
        <v>87</v>
      </c>
      <c r="F55" t="s">
        <v>88</v>
      </c>
    </row>
    <row r="56" spans="1:8" x14ac:dyDescent="0.2">
      <c r="A56" s="3">
        <v>0.98165439319904091</v>
      </c>
      <c r="B56" s="3">
        <v>0.97951548232398944</v>
      </c>
      <c r="C56" s="3">
        <v>0.96364534768697729</v>
      </c>
      <c r="D56" s="3">
        <v>0.9594505801123977</v>
      </c>
      <c r="E56" s="3">
        <v>2.2711092769954968</v>
      </c>
      <c r="F56" s="3">
        <v>-71.994259803471621</v>
      </c>
    </row>
    <row r="57" spans="1:8" x14ac:dyDescent="0.2">
      <c r="A57" s="3"/>
      <c r="B57" s="3"/>
      <c r="C57" s="3"/>
      <c r="D57" s="3"/>
      <c r="E57" s="3"/>
      <c r="F57" s="3"/>
    </row>
    <row r="58" spans="1:8" x14ac:dyDescent="0.2">
      <c r="A58" t="s">
        <v>89</v>
      </c>
    </row>
    <row r="59" spans="1:8" x14ac:dyDescent="0.2">
      <c r="A59" t="s">
        <v>90</v>
      </c>
      <c r="B59" t="s">
        <v>91</v>
      </c>
      <c r="C59" t="s">
        <v>6</v>
      </c>
      <c r="D59" t="s">
        <v>13</v>
      </c>
      <c r="E59" t="s">
        <v>12</v>
      </c>
      <c r="F59" t="s">
        <v>7</v>
      </c>
    </row>
    <row r="60" spans="1:8" x14ac:dyDescent="0.2">
      <c r="A60" t="s">
        <v>107</v>
      </c>
      <c r="B60" s="3">
        <v>55.264082943157057</v>
      </c>
      <c r="C60">
        <v>3</v>
      </c>
      <c r="D60" s="3">
        <v>18.421360981052352</v>
      </c>
      <c r="E60" s="3">
        <v>229.72556418303307</v>
      </c>
      <c r="F60" s="5">
        <v>7.9701198749302971E-19</v>
      </c>
    </row>
    <row r="61" spans="1:8" x14ac:dyDescent="0.2">
      <c r="A61" t="s">
        <v>108</v>
      </c>
      <c r="B61" s="3">
        <v>2.0849024235097975</v>
      </c>
      <c r="C61">
        <v>26</v>
      </c>
      <c r="D61" s="3">
        <v>8.0188554750376825E-2</v>
      </c>
      <c r="E61" s="3"/>
      <c r="F61" s="3"/>
    </row>
    <row r="62" spans="1:8" x14ac:dyDescent="0.2">
      <c r="A62" t="s">
        <v>109</v>
      </c>
      <c r="B62" s="3">
        <v>57.348985366666852</v>
      </c>
      <c r="C62">
        <v>29</v>
      </c>
      <c r="D62" s="3"/>
      <c r="E62" s="3"/>
      <c r="F62" s="3"/>
    </row>
    <row r="64" spans="1:8" x14ac:dyDescent="0.2">
      <c r="A64" t="s">
        <v>92</v>
      </c>
    </row>
    <row r="65" spans="1:14" x14ac:dyDescent="0.2">
      <c r="E65" t="s">
        <v>95</v>
      </c>
      <c r="G65" t="s">
        <v>98</v>
      </c>
      <c r="J65" t="s">
        <v>112</v>
      </c>
      <c r="K65" t="s">
        <v>100</v>
      </c>
      <c r="M65" t="s">
        <v>103</v>
      </c>
    </row>
    <row r="66" spans="1:14" x14ac:dyDescent="0.2">
      <c r="A66" t="s">
        <v>69</v>
      </c>
      <c r="B66" t="s">
        <v>93</v>
      </c>
      <c r="C66" t="s">
        <v>8</v>
      </c>
      <c r="D66" t="s">
        <v>94</v>
      </c>
      <c r="E66" t="s">
        <v>96</v>
      </c>
      <c r="F66" t="s">
        <v>97</v>
      </c>
      <c r="G66" t="s">
        <v>12</v>
      </c>
      <c r="H66" t="s">
        <v>99</v>
      </c>
      <c r="I66" t="s">
        <v>7</v>
      </c>
      <c r="J66" t="s">
        <v>113</v>
      </c>
      <c r="K66" t="s">
        <v>101</v>
      </c>
      <c r="L66" t="s">
        <v>102</v>
      </c>
      <c r="M66" t="s">
        <v>104</v>
      </c>
      <c r="N66" t="s">
        <v>105</v>
      </c>
    </row>
    <row r="67" spans="1:14" x14ac:dyDescent="0.2">
      <c r="A67" s="2" t="s">
        <v>47</v>
      </c>
      <c r="B67" s="37">
        <v>3.8714635106375921</v>
      </c>
      <c r="C67" s="3">
        <v>0.17578483859071337</v>
      </c>
      <c r="D67" s="3">
        <v>0.88630401786054602</v>
      </c>
      <c r="E67" s="3">
        <v>3.510132600047295</v>
      </c>
      <c r="F67" s="3">
        <v>4.2327944212278892</v>
      </c>
      <c r="G67" s="3">
        <v>485.0511197854936</v>
      </c>
      <c r="H67" s="3">
        <v>22.023876129907144</v>
      </c>
      <c r="I67" s="5">
        <v>2.4288807842754197E-18</v>
      </c>
      <c r="J67" s="5" t="s">
        <v>16</v>
      </c>
      <c r="K67" s="3">
        <v>0.77158452206596417</v>
      </c>
      <c r="L67" s="3">
        <v>0.9742301900990592</v>
      </c>
      <c r="M67" s="3">
        <v>0.86339339687701622</v>
      </c>
      <c r="N67" s="3">
        <v>1.158220578958681</v>
      </c>
    </row>
    <row r="68" spans="1:14" x14ac:dyDescent="0.2">
      <c r="A68" s="2" t="s">
        <v>46</v>
      </c>
      <c r="B68" s="37">
        <v>-2.0010171061818847</v>
      </c>
      <c r="C68" s="3">
        <v>0.12476227076470196</v>
      </c>
      <c r="D68" s="3">
        <v>-0.61748952356680964</v>
      </c>
      <c r="E68" s="3">
        <v>-2.2574696265706624</v>
      </c>
      <c r="F68" s="3">
        <v>-1.7445645857931067</v>
      </c>
      <c r="G68" s="3">
        <v>257.23796271499691</v>
      </c>
      <c r="H68" s="3">
        <v>-16.038639677821713</v>
      </c>
      <c r="I68" s="5">
        <v>5.3249598804336105E-15</v>
      </c>
      <c r="J68" s="5" t="s">
        <v>16</v>
      </c>
      <c r="K68" s="3">
        <v>-0.45330327301859413</v>
      </c>
      <c r="L68" s="3">
        <v>-0.95299758421355329</v>
      </c>
      <c r="M68" s="3">
        <v>0.94332755719825634</v>
      </c>
      <c r="N68" s="3">
        <v>1.060077162348638</v>
      </c>
    </row>
    <row r="69" spans="1:14" x14ac:dyDescent="0.2">
      <c r="A69" s="2" t="s">
        <v>48</v>
      </c>
      <c r="B69" s="37">
        <v>1.1174761788921332E-3</v>
      </c>
      <c r="C69" s="3">
        <v>6.7410344527310234E-2</v>
      </c>
      <c r="D69" s="3">
        <v>6.6975837161707262E-4</v>
      </c>
      <c r="E69" s="3">
        <v>-0.13744647146605254</v>
      </c>
      <c r="F69" s="3">
        <v>0.1396814238238368</v>
      </c>
      <c r="G69" s="3">
        <v>2.7480425607141626E-4</v>
      </c>
      <c r="H69" s="3">
        <v>1.6577220999655407E-2</v>
      </c>
      <c r="I69" s="5">
        <v>0.98690045375205648</v>
      </c>
      <c r="J69" s="5"/>
      <c r="K69" s="3">
        <v>-0.18385201564812581</v>
      </c>
      <c r="L69" s="3">
        <v>3.2510433330564126E-3</v>
      </c>
      <c r="M69" s="3">
        <v>0.85659157910411177</v>
      </c>
      <c r="N69" s="3">
        <v>1.1674175002349143</v>
      </c>
    </row>
    <row r="70" spans="1:14" x14ac:dyDescent="0.2">
      <c r="A70" s="2" t="s">
        <v>110</v>
      </c>
      <c r="B70" s="37">
        <v>4.1694514576095818</v>
      </c>
      <c r="C70" s="3">
        <v>0.19976766790782027</v>
      </c>
      <c r="D70" s="3"/>
      <c r="E70" s="3">
        <v>3.7588231353360242</v>
      </c>
      <c r="F70" s="3">
        <v>4.5800797798831399</v>
      </c>
      <c r="G70" s="3">
        <v>435.61963279177439</v>
      </c>
      <c r="H70" s="3">
        <v>20.871502887712097</v>
      </c>
      <c r="I70" s="5">
        <v>9.1391050533443121E-18</v>
      </c>
      <c r="J70" s="5" t="s">
        <v>16</v>
      </c>
      <c r="K70" s="3"/>
      <c r="L70" s="3"/>
      <c r="M70" s="3"/>
      <c r="N70" s="3"/>
    </row>
  </sheetData>
  <sortState xmlns:xlrd2="http://schemas.microsoft.com/office/spreadsheetml/2017/richdata2" ref="A17:D21">
    <sortCondition ref="D17"/>
    <sortCondition ref="C17"/>
  </sortState>
  <phoneticPr fontId="2"/>
  <hyperlinks>
    <hyperlink ref="A4" location="A12" display="設定オプション" xr:uid="{9FDD2287-5BE9-41F8-9882-644AEF4A09B6}"/>
    <hyperlink ref="A5" location="A24" display="ケースの要約" xr:uid="{9D9A45D2-3487-40DB-AADF-AD5286B75973}"/>
    <hyperlink ref="A6" location="A32" display="基本統計量" xr:uid="{4C418973-AFB6-44BC-BE19-E91C0052177F}"/>
    <hyperlink ref="A7" location="A39" display="相関行列" xr:uid="{1904E56A-FBB5-4B89-8A33-E0CCB4FDFA75}"/>
    <hyperlink ref="A8" location="A46" display="線形結合している変数" xr:uid="{E0E90DE3-74CA-4350-BD11-80ABE404845E}"/>
    <hyperlink ref="A9" location="A49" display="変数選択の方法" xr:uid="{14385359-9201-4C34-8447-0A7A6BB2AD32}"/>
    <hyperlink ref="A10" location="A52" display="変数選択結果" xr:uid="{89386C19-6EA9-453A-B632-C289B7E6288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1449-609D-4A1D-AD19-4C1C344BF140}">
  <dimension ref="A1:N72"/>
  <sheetViews>
    <sheetView topLeftCell="A54" workbookViewId="0">
      <selection activeCell="H57" sqref="H57:H58"/>
    </sheetView>
  </sheetViews>
  <sheetFormatPr defaultRowHeight="13.2" x14ac:dyDescent="0.2"/>
  <cols>
    <col min="1" max="1" width="18.33203125" bestFit="1" customWidth="1"/>
    <col min="7" max="7" width="9.33203125" bestFit="1" customWidth="1"/>
    <col min="9" max="10" width="9.33203125" bestFit="1" customWidth="1"/>
  </cols>
  <sheetData>
    <row r="1" spans="1:2" x14ac:dyDescent="0.2">
      <c r="A1" t="s">
        <v>51</v>
      </c>
    </row>
    <row r="3" spans="1:2" x14ac:dyDescent="0.2">
      <c r="A3" t="s">
        <v>14</v>
      </c>
    </row>
    <row r="4" spans="1:2" x14ac:dyDescent="0.2">
      <c r="A4" s="7" t="s">
        <v>15</v>
      </c>
    </row>
    <row r="5" spans="1:2" x14ac:dyDescent="0.2">
      <c r="A5" s="7" t="s">
        <v>62</v>
      </c>
    </row>
    <row r="6" spans="1:2" x14ac:dyDescent="0.2">
      <c r="A6" s="7" t="s">
        <v>3</v>
      </c>
    </row>
    <row r="7" spans="1:2" x14ac:dyDescent="0.2">
      <c r="A7" s="7" t="s">
        <v>74</v>
      </c>
    </row>
    <row r="8" spans="1:2" x14ac:dyDescent="0.2">
      <c r="A8" s="7" t="s">
        <v>75</v>
      </c>
    </row>
    <row r="9" spans="1:2" x14ac:dyDescent="0.2">
      <c r="A9" s="7" t="s">
        <v>77</v>
      </c>
    </row>
    <row r="10" spans="1:2" x14ac:dyDescent="0.2">
      <c r="A10" s="7" t="s">
        <v>111</v>
      </c>
    </row>
    <row r="12" spans="1:2" x14ac:dyDescent="0.2">
      <c r="A12" s="2" t="s">
        <v>141</v>
      </c>
    </row>
    <row r="13" spans="1:2" x14ac:dyDescent="0.2">
      <c r="A13" s="2" t="s">
        <v>0</v>
      </c>
    </row>
    <row r="14" spans="1:2" x14ac:dyDescent="0.2">
      <c r="A14" s="2" t="s">
        <v>165</v>
      </c>
    </row>
    <row r="15" spans="1:2" x14ac:dyDescent="0.2">
      <c r="A15" s="2" t="s">
        <v>1</v>
      </c>
      <c r="B15" t="s">
        <v>164</v>
      </c>
    </row>
    <row r="16" spans="1:2" x14ac:dyDescent="0.2">
      <c r="A16" s="2" t="s">
        <v>167</v>
      </c>
    </row>
    <row r="17" spans="1:3" hidden="1" x14ac:dyDescent="0.2">
      <c r="A17" s="2" t="s">
        <v>56</v>
      </c>
      <c r="B17" s="2" t="s">
        <v>55</v>
      </c>
    </row>
    <row r="18" spans="1:3" hidden="1" x14ac:dyDescent="0.2">
      <c r="A18" s="2" t="s">
        <v>11</v>
      </c>
      <c r="B18" s="2" t="s">
        <v>53</v>
      </c>
    </row>
    <row r="19" spans="1:3" hidden="1" x14ac:dyDescent="0.2">
      <c r="A19" s="2" t="s">
        <v>57</v>
      </c>
      <c r="B19" s="2" t="s">
        <v>52</v>
      </c>
    </row>
    <row r="20" spans="1:3" hidden="1" x14ac:dyDescent="0.2">
      <c r="A20" s="2" t="s">
        <v>58</v>
      </c>
      <c r="B20" s="2" t="s">
        <v>2</v>
      </c>
    </row>
    <row r="21" spans="1:3" hidden="1" x14ac:dyDescent="0.2">
      <c r="A21" s="2" t="s">
        <v>54</v>
      </c>
      <c r="B21" s="2" t="s">
        <v>2</v>
      </c>
    </row>
    <row r="22" spans="1:3" hidden="1" x14ac:dyDescent="0.2">
      <c r="A22" s="2" t="s">
        <v>59</v>
      </c>
      <c r="B22" s="2" t="s">
        <v>166</v>
      </c>
    </row>
    <row r="23" spans="1:3" hidden="1" x14ac:dyDescent="0.2">
      <c r="A23" s="2" t="s">
        <v>60</v>
      </c>
      <c r="B23" s="2" t="s">
        <v>114</v>
      </c>
    </row>
    <row r="24" spans="1:3" hidden="1" x14ac:dyDescent="0.2">
      <c r="A24" s="2" t="s">
        <v>61</v>
      </c>
      <c r="B24" s="2" t="s">
        <v>2</v>
      </c>
    </row>
    <row r="25" spans="1:3" hidden="1" x14ac:dyDescent="0.2"/>
    <row r="27" spans="1:3" x14ac:dyDescent="0.2">
      <c r="A27" t="s">
        <v>62</v>
      </c>
    </row>
    <row r="28" spans="1:3" x14ac:dyDescent="0.2">
      <c r="B28" t="s">
        <v>4</v>
      </c>
      <c r="C28" t="s">
        <v>63</v>
      </c>
    </row>
    <row r="29" spans="1:3" x14ac:dyDescent="0.2">
      <c r="A29" t="s">
        <v>64</v>
      </c>
      <c r="B29">
        <v>30</v>
      </c>
      <c r="C29" s="13">
        <v>1</v>
      </c>
    </row>
    <row r="30" spans="1:3" x14ac:dyDescent="0.2">
      <c r="A30" t="s">
        <v>65</v>
      </c>
      <c r="B30">
        <v>0</v>
      </c>
      <c r="C30" s="13">
        <v>0</v>
      </c>
    </row>
    <row r="31" spans="1:3" x14ac:dyDescent="0.2">
      <c r="A31" t="s">
        <v>66</v>
      </c>
      <c r="B31">
        <v>0</v>
      </c>
      <c r="C31" s="13">
        <v>0</v>
      </c>
    </row>
    <row r="32" spans="1:3" x14ac:dyDescent="0.2">
      <c r="A32" t="s">
        <v>67</v>
      </c>
      <c r="B32">
        <v>0</v>
      </c>
      <c r="C32" s="13">
        <v>0</v>
      </c>
    </row>
    <row r="33" spans="1:7" x14ac:dyDescent="0.2">
      <c r="A33" t="s">
        <v>68</v>
      </c>
      <c r="B33">
        <v>30</v>
      </c>
      <c r="C33" s="13">
        <v>1</v>
      </c>
    </row>
    <row r="35" spans="1:7" x14ac:dyDescent="0.2">
      <c r="A35" t="s">
        <v>3</v>
      </c>
    </row>
    <row r="36" spans="1:7" x14ac:dyDescent="0.2">
      <c r="A36" t="s">
        <v>69</v>
      </c>
      <c r="B36" t="s">
        <v>4</v>
      </c>
      <c r="C36" t="s">
        <v>5</v>
      </c>
      <c r="D36" t="s">
        <v>70</v>
      </c>
      <c r="E36" t="s">
        <v>71</v>
      </c>
      <c r="F36" t="s">
        <v>72</v>
      </c>
      <c r="G36" t="s">
        <v>73</v>
      </c>
    </row>
    <row r="37" spans="1:7" x14ac:dyDescent="0.2">
      <c r="A37" s="2" t="s">
        <v>47</v>
      </c>
      <c r="B37">
        <v>30</v>
      </c>
      <c r="C37" s="4">
        <v>0.56480000000000008</v>
      </c>
      <c r="D37" s="4">
        <v>0.10364368275862057</v>
      </c>
      <c r="E37" s="4">
        <v>0.32193738950084777</v>
      </c>
      <c r="F37" s="4">
        <v>8.3000000000000004E-2</v>
      </c>
      <c r="G37" s="4">
        <v>0.99199999999999999</v>
      </c>
    </row>
    <row r="38" spans="1:7" x14ac:dyDescent="0.2">
      <c r="A38" s="2" t="s">
        <v>46</v>
      </c>
      <c r="B38">
        <v>30</v>
      </c>
      <c r="C38" s="4">
        <v>0.93516666666666659</v>
      </c>
      <c r="D38" s="4">
        <v>0.18831517816091967</v>
      </c>
      <c r="E38" s="4">
        <v>0.43395296768304242</v>
      </c>
      <c r="F38" s="4">
        <v>4.3999999999999997E-2</v>
      </c>
      <c r="G38" s="4">
        <v>1.839</v>
      </c>
    </row>
    <row r="39" spans="1:7" x14ac:dyDescent="0.2">
      <c r="A39" s="2" t="s">
        <v>48</v>
      </c>
      <c r="B39">
        <v>30</v>
      </c>
      <c r="C39" s="4">
        <v>1.3099000000000001</v>
      </c>
      <c r="D39" s="4">
        <v>0.71037471379310257</v>
      </c>
      <c r="E39" s="4">
        <v>0.84283729971632282</v>
      </c>
      <c r="F39" s="4">
        <v>8.0000000000000002E-3</v>
      </c>
      <c r="G39" s="4">
        <v>2.9129999999999998</v>
      </c>
    </row>
    <row r="40" spans="1:7" x14ac:dyDescent="0.2">
      <c r="A40" s="2" t="s">
        <v>49</v>
      </c>
      <c r="B40">
        <v>30</v>
      </c>
      <c r="C40" s="4">
        <v>4.4862333333333329</v>
      </c>
      <c r="D40" s="4">
        <v>1.9775512195402363</v>
      </c>
      <c r="E40" s="4">
        <v>1.406254322496552</v>
      </c>
      <c r="F40" s="4">
        <v>2.1070000000000002</v>
      </c>
      <c r="G40" s="4">
        <v>7.53</v>
      </c>
    </row>
    <row r="42" spans="1:7" x14ac:dyDescent="0.2">
      <c r="A42" t="s">
        <v>74</v>
      </c>
    </row>
    <row r="43" spans="1:7" x14ac:dyDescent="0.2">
      <c r="B43" s="2" t="s">
        <v>47</v>
      </c>
      <c r="C43" s="2" t="s">
        <v>46</v>
      </c>
      <c r="D43" s="2" t="s">
        <v>48</v>
      </c>
      <c r="E43" s="2" t="s">
        <v>49</v>
      </c>
    </row>
    <row r="44" spans="1:7" x14ac:dyDescent="0.2">
      <c r="A44" s="2" t="s">
        <v>47</v>
      </c>
      <c r="B44" s="4">
        <v>1</v>
      </c>
      <c r="C44" s="4">
        <v>0.18540306331167844</v>
      </c>
      <c r="D44" s="4">
        <v>-0.35094232844284917</v>
      </c>
      <c r="E44" s="4">
        <v>0.77158452206596417</v>
      </c>
    </row>
    <row r="45" spans="1:7" x14ac:dyDescent="0.2">
      <c r="A45" s="2" t="s">
        <v>46</v>
      </c>
      <c r="B45" s="4">
        <v>0.18540306331167844</v>
      </c>
      <c r="C45" s="4">
        <v>1</v>
      </c>
      <c r="D45" s="4">
        <v>-0.20489387574654139</v>
      </c>
      <c r="E45" s="4">
        <v>-0.45330327301859413</v>
      </c>
    </row>
    <row r="46" spans="1:7" x14ac:dyDescent="0.2">
      <c r="A46" s="2" t="s">
        <v>48</v>
      </c>
      <c r="B46" s="4">
        <v>-0.35094232844284917</v>
      </c>
      <c r="C46" s="4">
        <v>-0.20489387574654139</v>
      </c>
      <c r="D46" s="4">
        <v>1.0000000000000002</v>
      </c>
      <c r="E46" s="4">
        <v>-0.18385201564812581</v>
      </c>
    </row>
    <row r="47" spans="1:7" x14ac:dyDescent="0.2">
      <c r="A47" s="2" t="s">
        <v>49</v>
      </c>
      <c r="B47" s="4">
        <v>0.77158452206596417</v>
      </c>
      <c r="C47" s="4">
        <v>-0.45330327301859413</v>
      </c>
      <c r="D47" s="4">
        <v>-0.18385201564812581</v>
      </c>
      <c r="E47" s="4">
        <v>0.99999999999999989</v>
      </c>
    </row>
    <row r="49" spans="1:8" x14ac:dyDescent="0.2">
      <c r="A49" t="s">
        <v>75</v>
      </c>
    </row>
    <row r="50" spans="1:8" x14ac:dyDescent="0.2">
      <c r="A50" t="s">
        <v>76</v>
      </c>
    </row>
    <row r="52" spans="1:8" x14ac:dyDescent="0.2">
      <c r="A52" t="s">
        <v>77</v>
      </c>
      <c r="B52" t="s">
        <v>78</v>
      </c>
      <c r="C52" t="s">
        <v>79</v>
      </c>
    </row>
    <row r="53" spans="1:8" x14ac:dyDescent="0.2">
      <c r="A53" t="s">
        <v>58</v>
      </c>
      <c r="B53" s="4">
        <v>0.05</v>
      </c>
      <c r="C53" s="4">
        <v>0.2</v>
      </c>
    </row>
    <row r="55" spans="1:8" x14ac:dyDescent="0.2">
      <c r="A55" t="s">
        <v>111</v>
      </c>
    </row>
    <row r="56" spans="1:8" x14ac:dyDescent="0.2">
      <c r="A56" t="s">
        <v>80</v>
      </c>
    </row>
    <row r="57" spans="1:8" x14ac:dyDescent="0.2">
      <c r="A57" t="s">
        <v>81</v>
      </c>
      <c r="C57" t="s">
        <v>84</v>
      </c>
      <c r="H57" s="40" t="s">
        <v>171</v>
      </c>
    </row>
    <row r="58" spans="1:8" x14ac:dyDescent="0.2">
      <c r="A58" t="s">
        <v>82</v>
      </c>
      <c r="B58" t="s">
        <v>83</v>
      </c>
      <c r="C58" t="s">
        <v>85</v>
      </c>
      <c r="D58" t="s">
        <v>86</v>
      </c>
      <c r="E58" t="s">
        <v>87</v>
      </c>
      <c r="F58" t="s">
        <v>88</v>
      </c>
      <c r="H58" s="40" t="s">
        <v>172</v>
      </c>
    </row>
    <row r="59" spans="1:8" x14ac:dyDescent="0.2">
      <c r="A59" s="3">
        <v>0.98165419748520222</v>
      </c>
      <c r="B59" s="3">
        <v>0.98028159105903279</v>
      </c>
      <c r="C59" s="3">
        <v>0.96364496344031647</v>
      </c>
      <c r="D59" s="3">
        <v>0.96095199776922879</v>
      </c>
      <c r="E59" s="3">
        <v>2.2715478170398784</v>
      </c>
      <c r="F59" s="3">
        <v>-73.993942723313367</v>
      </c>
    </row>
    <row r="60" spans="1:8" x14ac:dyDescent="0.2">
      <c r="A60" s="3"/>
      <c r="B60" s="3"/>
      <c r="C60" s="3"/>
      <c r="D60" s="3"/>
      <c r="E60" s="3"/>
      <c r="F60" s="3"/>
    </row>
    <row r="61" spans="1:8" x14ac:dyDescent="0.2">
      <c r="A61" t="s">
        <v>89</v>
      </c>
    </row>
    <row r="62" spans="1:8" x14ac:dyDescent="0.2">
      <c r="A62" t="s">
        <v>90</v>
      </c>
      <c r="B62" t="s">
        <v>91</v>
      </c>
      <c r="C62" t="s">
        <v>6</v>
      </c>
      <c r="D62" t="s">
        <v>13</v>
      </c>
      <c r="E62" t="s">
        <v>12</v>
      </c>
      <c r="F62" t="s">
        <v>7</v>
      </c>
    </row>
    <row r="63" spans="1:8" x14ac:dyDescent="0.2">
      <c r="A63" t="s">
        <v>107</v>
      </c>
      <c r="B63" s="3">
        <v>55.264060907000925</v>
      </c>
      <c r="C63">
        <v>2</v>
      </c>
      <c r="D63" s="3">
        <v>27.632030453500462</v>
      </c>
      <c r="E63" s="3">
        <v>357.83781939229345</v>
      </c>
      <c r="F63" s="5">
        <v>3.6950635087247253E-20</v>
      </c>
    </row>
    <row r="64" spans="1:8" x14ac:dyDescent="0.2">
      <c r="A64" t="s">
        <v>108</v>
      </c>
      <c r="B64" s="3">
        <v>2.0849244596659311</v>
      </c>
      <c r="C64">
        <v>27</v>
      </c>
      <c r="D64" s="3">
        <v>7.7219424432071526E-2</v>
      </c>
      <c r="E64" s="3"/>
      <c r="F64" s="3"/>
    </row>
    <row r="65" spans="1:14" x14ac:dyDescent="0.2">
      <c r="A65" t="s">
        <v>109</v>
      </c>
      <c r="B65" s="3">
        <v>57.348985366666852</v>
      </c>
      <c r="C65">
        <v>29</v>
      </c>
      <c r="D65" s="3"/>
      <c r="E65" s="3"/>
      <c r="F65" s="3"/>
    </row>
    <row r="67" spans="1:14" x14ac:dyDescent="0.2">
      <c r="A67" t="s">
        <v>92</v>
      </c>
    </row>
    <row r="68" spans="1:14" x14ac:dyDescent="0.2">
      <c r="E68" t="s">
        <v>95</v>
      </c>
      <c r="G68" t="s">
        <v>98</v>
      </c>
      <c r="J68" t="s">
        <v>112</v>
      </c>
      <c r="K68" t="s">
        <v>100</v>
      </c>
      <c r="M68" t="s">
        <v>103</v>
      </c>
    </row>
    <row r="69" spans="1:14" x14ac:dyDescent="0.2">
      <c r="A69" t="s">
        <v>69</v>
      </c>
      <c r="B69" t="s">
        <v>93</v>
      </c>
      <c r="C69" t="s">
        <v>8</v>
      </c>
      <c r="D69" t="s">
        <v>94</v>
      </c>
      <c r="E69" t="s">
        <v>96</v>
      </c>
      <c r="F69" t="s">
        <v>97</v>
      </c>
      <c r="G69" t="s">
        <v>12</v>
      </c>
      <c r="H69" t="s">
        <v>99</v>
      </c>
      <c r="I69" t="s">
        <v>7</v>
      </c>
      <c r="J69" t="s">
        <v>113</v>
      </c>
      <c r="K69" t="s">
        <v>101</v>
      </c>
      <c r="L69" t="s">
        <v>102</v>
      </c>
      <c r="M69" t="s">
        <v>104</v>
      </c>
      <c r="N69" t="s">
        <v>105</v>
      </c>
    </row>
    <row r="70" spans="1:14" x14ac:dyDescent="0.2">
      <c r="A70" s="2" t="s">
        <v>47</v>
      </c>
      <c r="B70" s="37">
        <v>3.8705153480519585</v>
      </c>
      <c r="C70" s="3">
        <v>0.16311295444081375</v>
      </c>
      <c r="D70" s="3">
        <v>0.8860869525809888</v>
      </c>
      <c r="E70" s="3">
        <v>3.5358352104970381</v>
      </c>
      <c r="F70" s="3">
        <v>4.2051954856068789</v>
      </c>
      <c r="G70" s="3">
        <v>563.06778378257809</v>
      </c>
      <c r="H70" s="3">
        <v>23.729049365336532</v>
      </c>
      <c r="I70" s="5">
        <v>1.2821185678908912E-19</v>
      </c>
      <c r="J70" s="5" t="s">
        <v>16</v>
      </c>
      <c r="K70" s="3">
        <v>0.77158452206596417</v>
      </c>
      <c r="L70" s="3">
        <v>0.97685338977116942</v>
      </c>
      <c r="M70" s="3">
        <v>0.96562570411464621</v>
      </c>
      <c r="N70" s="3">
        <v>1.0355979503640809</v>
      </c>
    </row>
    <row r="71" spans="1:14" x14ac:dyDescent="0.2">
      <c r="A71" s="2" t="s">
        <v>46</v>
      </c>
      <c r="B71" s="37">
        <v>-2.0013313921382703</v>
      </c>
      <c r="C71" s="3">
        <v>0.12100887113831417</v>
      </c>
      <c r="D71" s="3">
        <v>-0.61758650838761531</v>
      </c>
      <c r="E71" s="3">
        <v>-2.249621086704694</v>
      </c>
      <c r="F71" s="3">
        <v>-1.7530416975718468</v>
      </c>
      <c r="G71" s="3">
        <v>273.52913756216032</v>
      </c>
      <c r="H71" s="3">
        <v>-16.538716321473089</v>
      </c>
      <c r="I71" s="5">
        <v>1.183462384814867E-15</v>
      </c>
      <c r="J71" s="5" t="s">
        <v>16</v>
      </c>
      <c r="K71" s="3">
        <v>-0.45330327301859413</v>
      </c>
      <c r="L71" s="3">
        <v>-0.95402225433953014</v>
      </c>
      <c r="M71" s="3">
        <v>0.96562570411464621</v>
      </c>
      <c r="N71" s="3">
        <v>1.0355979503640809</v>
      </c>
    </row>
    <row r="72" spans="1:14" x14ac:dyDescent="0.2">
      <c r="A72" s="2" t="s">
        <v>110</v>
      </c>
      <c r="B72" s="37">
        <v>4.171744671634892</v>
      </c>
      <c r="C72" s="3">
        <v>0.14142635502743961</v>
      </c>
      <c r="D72" s="3"/>
      <c r="E72" s="3">
        <v>3.8815617605550163</v>
      </c>
      <c r="F72" s="3">
        <v>4.4619275827147682</v>
      </c>
      <c r="G72" s="3">
        <v>870.11116791559846</v>
      </c>
      <c r="H72" s="3">
        <v>29.497646819968512</v>
      </c>
      <c r="I72" s="5">
        <v>4.4503720028490728E-22</v>
      </c>
      <c r="J72" s="5" t="s">
        <v>16</v>
      </c>
      <c r="K72" s="3"/>
      <c r="L72" s="3"/>
      <c r="M72" s="3"/>
      <c r="N72" s="3"/>
    </row>
  </sheetData>
  <sortState xmlns:xlrd2="http://schemas.microsoft.com/office/spreadsheetml/2017/richdata2" ref="A17:D24">
    <sortCondition ref="D17"/>
    <sortCondition ref="C17"/>
  </sortState>
  <phoneticPr fontId="2"/>
  <hyperlinks>
    <hyperlink ref="A4" location="A12" display="設定オプション" xr:uid="{30C86949-8CE2-4EFF-AA60-C32551B0F0AB}"/>
    <hyperlink ref="A5" location="A27" display="ケースの要約" xr:uid="{365DA66F-DA98-4764-B95F-F6E6F3EC0292}"/>
    <hyperlink ref="A6" location="A35" display="基本統計量" xr:uid="{E8D25A61-D527-400B-B8CD-D5DA63C7B3ED}"/>
    <hyperlink ref="A7" location="A42" display="相関行列" xr:uid="{A4E01C24-8943-4166-BB73-E4E25B40FA29}"/>
    <hyperlink ref="A8" location="A49" display="線形結合している変数" xr:uid="{2F3BF838-BDC3-41FD-9F39-F782BC8E4808}"/>
    <hyperlink ref="A9" location="A52" display="変数選択の方法" xr:uid="{A260C217-136D-4CAD-9E16-84F8942D2A42}"/>
    <hyperlink ref="A10" location="A55" display="変数選択結果" xr:uid="{15568EF5-988F-444B-80D5-28CD76A7BF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6(1)0</vt:lpstr>
      <vt:lpstr>6(1)3</vt:lpstr>
      <vt:lpstr>6(1)3b</vt:lpstr>
      <vt:lpstr>6(1)3spearman</vt:lpstr>
      <vt:lpstr>6(2)1</vt:lpstr>
      <vt:lpstr>6(3)</vt:lpstr>
      <vt:lpstr>6(4)2</vt:lpstr>
      <vt:lpstr>6(4)2a</vt:lpstr>
      <vt:lpstr>6(4)2b</vt:lpstr>
      <vt:lpstr>6(4)2table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2023-08-21T05:42:04Z</cp:lastPrinted>
  <dcterms:created xsi:type="dcterms:W3CDTF">2023-08-19T22:42:36Z</dcterms:created>
  <dcterms:modified xsi:type="dcterms:W3CDTF">2026-03-02T23:48:52Z</dcterms:modified>
</cp:coreProperties>
</file>