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MYDOCUMENT4\11_MY_LABO\NewHP\書籍発刊\03_臨床研究①\EXCELファイル\"/>
    </mc:Choice>
  </mc:AlternateContent>
  <xr:revisionPtr revIDLastSave="0" documentId="13_ncr:1_{080D566D-874B-4B01-B35E-CC9F286A0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(1)1" sheetId="1" r:id="rId1"/>
    <sheet name="7(1)2a" sheetId="14" r:id="rId2"/>
    <sheet name="7(1)2b" sheetId="15" r:id="rId3"/>
    <sheet name="7(2)1" sheetId="16" r:id="rId4"/>
    <sheet name="7(3)4" sheetId="2" r:id="rId5"/>
    <sheet name="7(4)3" sheetId="17" r:id="rId6"/>
    <sheet name="7(4)4a" sheetId="22" r:id="rId7"/>
    <sheet name="7(4)4b" sheetId="23" r:id="rId8"/>
    <sheet name="7(5)1forest" sheetId="8" r:id="rId9"/>
  </sheets>
  <definedNames>
    <definedName name="_xlnm._FilterDatabase" localSheetId="0" hidden="1">'7(1)1'!$A$1:$F$56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7" l="1"/>
  <c r="K60" i="17" s="1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J36" i="17"/>
  <c r="J37" i="17" s="1"/>
  <c r="J35" i="17"/>
  <c r="H26" i="17"/>
  <c r="G26" i="17"/>
  <c r="F26" i="17"/>
  <c r="H25" i="17"/>
  <c r="G25" i="17"/>
  <c r="F25" i="17"/>
  <c r="H24" i="17"/>
  <c r="G24" i="17"/>
  <c r="F24" i="17"/>
  <c r="H23" i="17"/>
  <c r="G23" i="17"/>
  <c r="F23" i="17"/>
  <c r="H22" i="17"/>
  <c r="G22" i="17"/>
  <c r="F22" i="17"/>
  <c r="H21" i="17"/>
  <c r="G21" i="17"/>
  <c r="F21" i="17"/>
  <c r="H20" i="17"/>
  <c r="G20" i="17"/>
  <c r="F20" i="17"/>
  <c r="H19" i="17"/>
  <c r="G19" i="17"/>
  <c r="F19" i="17"/>
  <c r="H18" i="17"/>
  <c r="G18" i="17"/>
  <c r="F18" i="17"/>
  <c r="H17" i="17"/>
  <c r="G17" i="17"/>
  <c r="F17" i="17"/>
  <c r="H16" i="17"/>
  <c r="G16" i="17"/>
  <c r="F16" i="17"/>
  <c r="H15" i="17"/>
  <c r="G15" i="17"/>
  <c r="F15" i="17"/>
  <c r="H14" i="17"/>
  <c r="G14" i="17"/>
  <c r="F14" i="17"/>
  <c r="H13" i="17"/>
  <c r="G13" i="17"/>
  <c r="F13" i="17"/>
  <c r="H12" i="17"/>
  <c r="G12" i="17"/>
  <c r="F12" i="17"/>
  <c r="H11" i="17"/>
  <c r="G11" i="17"/>
  <c r="F11" i="17"/>
  <c r="H10" i="17"/>
  <c r="G10" i="17"/>
  <c r="F10" i="17"/>
  <c r="H9" i="17"/>
  <c r="G9" i="17"/>
  <c r="F9" i="17"/>
  <c r="H8" i="17"/>
  <c r="G8" i="17"/>
  <c r="F8" i="17"/>
  <c r="H7" i="17"/>
  <c r="G7" i="17"/>
  <c r="F7" i="17"/>
  <c r="H6" i="17"/>
  <c r="G6" i="17"/>
  <c r="F6" i="17"/>
  <c r="H5" i="17"/>
  <c r="G5" i="17"/>
  <c r="F5" i="17"/>
  <c r="H4" i="17"/>
  <c r="G4" i="17"/>
  <c r="F4" i="17"/>
  <c r="H3" i="17"/>
  <c r="G3" i="17"/>
  <c r="F3" i="17"/>
  <c r="H2" i="17"/>
  <c r="F2" i="17"/>
  <c r="G2" i="17"/>
  <c r="C100" i="23"/>
  <c r="D98" i="23"/>
  <c r="C100" i="22"/>
  <c r="D98" i="22"/>
  <c r="D97" i="22"/>
  <c r="J38" i="17" l="1"/>
  <c r="C11" i="2"/>
  <c r="J20" i="2"/>
  <c r="E20" i="2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J39" i="17" l="1"/>
  <c r="J6" i="2"/>
  <c r="I6" i="2"/>
  <c r="K5" i="2"/>
  <c r="K4" i="2"/>
  <c r="O48" i="8"/>
  <c r="O47" i="8"/>
  <c r="O46" i="8"/>
  <c r="O45" i="8"/>
  <c r="O44" i="8"/>
  <c r="O43" i="8"/>
  <c r="O42" i="8"/>
  <c r="S86" i="8"/>
  <c r="R86" i="8"/>
  <c r="Q86" i="8"/>
  <c r="T86" i="8" s="1"/>
  <c r="O86" i="8"/>
  <c r="G86" i="8"/>
  <c r="F86" i="8"/>
  <c r="E86" i="8"/>
  <c r="H86" i="8" s="1"/>
  <c r="C86" i="8"/>
  <c r="S85" i="8"/>
  <c r="R85" i="8"/>
  <c r="Q85" i="8"/>
  <c r="T85" i="8" s="1"/>
  <c r="O85" i="8"/>
  <c r="G85" i="8"/>
  <c r="F85" i="8"/>
  <c r="E85" i="8"/>
  <c r="H85" i="8" s="1"/>
  <c r="C85" i="8"/>
  <c r="S84" i="8"/>
  <c r="R84" i="8"/>
  <c r="Q84" i="8"/>
  <c r="T84" i="8" s="1"/>
  <c r="O84" i="8"/>
  <c r="G84" i="8"/>
  <c r="F84" i="8"/>
  <c r="E84" i="8"/>
  <c r="H84" i="8" s="1"/>
  <c r="C84" i="8"/>
  <c r="S83" i="8"/>
  <c r="R83" i="8"/>
  <c r="Q83" i="8"/>
  <c r="T83" i="8" s="1"/>
  <c r="O83" i="8"/>
  <c r="H83" i="8"/>
  <c r="G83" i="8"/>
  <c r="F83" i="8"/>
  <c r="E83" i="8"/>
  <c r="C83" i="8"/>
  <c r="S82" i="8"/>
  <c r="R82" i="8"/>
  <c r="Q82" i="8"/>
  <c r="T82" i="8" s="1"/>
  <c r="O82" i="8"/>
  <c r="G82" i="8"/>
  <c r="F82" i="8"/>
  <c r="E82" i="8"/>
  <c r="H82" i="8" s="1"/>
  <c r="C82" i="8"/>
  <c r="S81" i="8"/>
  <c r="R81" i="8"/>
  <c r="Q81" i="8"/>
  <c r="T81" i="8" s="1"/>
  <c r="O81" i="8"/>
  <c r="H81" i="8"/>
  <c r="G81" i="8"/>
  <c r="F81" i="8"/>
  <c r="E81" i="8"/>
  <c r="C81" i="8"/>
  <c r="S80" i="8"/>
  <c r="R80" i="8"/>
  <c r="Q80" i="8"/>
  <c r="T80" i="8" s="1"/>
  <c r="O80" i="8"/>
  <c r="G80" i="8"/>
  <c r="F80" i="8"/>
  <c r="E80" i="8"/>
  <c r="H80" i="8" s="1"/>
  <c r="C80" i="8"/>
  <c r="J65" i="8"/>
  <c r="J64" i="8"/>
  <c r="R58" i="8"/>
  <c r="U58" i="8" s="1"/>
  <c r="Q58" i="8"/>
  <c r="S58" i="8" s="1"/>
  <c r="V58" i="8" s="1"/>
  <c r="N58" i="8"/>
  <c r="T58" i="8" s="1"/>
  <c r="E58" i="8"/>
  <c r="G58" i="8" s="1"/>
  <c r="J58" i="8" s="1"/>
  <c r="B58" i="8"/>
  <c r="H58" i="8" s="1"/>
  <c r="S57" i="8"/>
  <c r="V57" i="8" s="1"/>
  <c r="Q57" i="8"/>
  <c r="R57" i="8" s="1"/>
  <c r="U57" i="8" s="1"/>
  <c r="N57" i="8"/>
  <c r="T57" i="8" s="1"/>
  <c r="G57" i="8"/>
  <c r="J57" i="8" s="1"/>
  <c r="F57" i="8"/>
  <c r="I57" i="8" s="1"/>
  <c r="E57" i="8"/>
  <c r="B57" i="8"/>
  <c r="H57" i="8" s="1"/>
  <c r="S56" i="8"/>
  <c r="V56" i="8" s="1"/>
  <c r="Q56" i="8"/>
  <c r="R56" i="8" s="1"/>
  <c r="U56" i="8" s="1"/>
  <c r="N56" i="8"/>
  <c r="T56" i="8" s="1"/>
  <c r="E56" i="8"/>
  <c r="G56" i="8" s="1"/>
  <c r="J56" i="8" s="1"/>
  <c r="B56" i="8"/>
  <c r="H56" i="8" s="1"/>
  <c r="Q55" i="8"/>
  <c r="S55" i="8" s="1"/>
  <c r="V55" i="8" s="1"/>
  <c r="N55" i="8"/>
  <c r="T55" i="8" s="1"/>
  <c r="E55" i="8"/>
  <c r="F55" i="8" s="1"/>
  <c r="I55" i="8" s="1"/>
  <c r="B55" i="8"/>
  <c r="H55" i="8" s="1"/>
  <c r="S54" i="8"/>
  <c r="V54" i="8" s="1"/>
  <c r="Q54" i="8"/>
  <c r="R54" i="8" s="1"/>
  <c r="U54" i="8" s="1"/>
  <c r="N54" i="8"/>
  <c r="T54" i="8" s="1"/>
  <c r="E54" i="8"/>
  <c r="G54" i="8" s="1"/>
  <c r="J54" i="8" s="1"/>
  <c r="B54" i="8"/>
  <c r="H54" i="8" s="1"/>
  <c r="Q53" i="8"/>
  <c r="R53" i="8" s="1"/>
  <c r="U53" i="8" s="1"/>
  <c r="N53" i="8"/>
  <c r="T53" i="8" s="1"/>
  <c r="G53" i="8"/>
  <c r="J53" i="8" s="1"/>
  <c r="F53" i="8"/>
  <c r="I53" i="8" s="1"/>
  <c r="E53" i="8"/>
  <c r="B53" i="8"/>
  <c r="H53" i="8" s="1"/>
  <c r="Q52" i="8"/>
  <c r="R52" i="8" s="1"/>
  <c r="U52" i="8" s="1"/>
  <c r="N52" i="8"/>
  <c r="T52" i="8" s="1"/>
  <c r="E52" i="8"/>
  <c r="G52" i="8" s="1"/>
  <c r="J52" i="8" s="1"/>
  <c r="B52" i="8"/>
  <c r="H52" i="8" s="1"/>
  <c r="AD37" i="8"/>
  <c r="AC37" i="8"/>
  <c r="AB37" i="8"/>
  <c r="AE37" i="8" s="1"/>
  <c r="Z37" i="8"/>
  <c r="S37" i="8"/>
  <c r="R37" i="8"/>
  <c r="Q37" i="8"/>
  <c r="T37" i="8" s="1"/>
  <c r="O37" i="8"/>
  <c r="D37" i="8"/>
  <c r="AD36" i="8"/>
  <c r="AC36" i="8"/>
  <c r="AB36" i="8"/>
  <c r="AE36" i="8" s="1"/>
  <c r="Z36" i="8"/>
  <c r="T36" i="8"/>
  <c r="S36" i="8"/>
  <c r="R36" i="8"/>
  <c r="Q36" i="8"/>
  <c r="O36" i="8"/>
  <c r="D36" i="8"/>
  <c r="AD35" i="8"/>
  <c r="AC35" i="8"/>
  <c r="AB35" i="8"/>
  <c r="AE35" i="8" s="1"/>
  <c r="Z35" i="8"/>
  <c r="T35" i="8"/>
  <c r="S35" i="8"/>
  <c r="R35" i="8"/>
  <c r="Q35" i="8"/>
  <c r="O35" i="8"/>
  <c r="D35" i="8"/>
  <c r="AD34" i="8"/>
  <c r="AC34" i="8"/>
  <c r="AB34" i="8"/>
  <c r="AE34" i="8" s="1"/>
  <c r="Z34" i="8"/>
  <c r="T34" i="8"/>
  <c r="S34" i="8"/>
  <c r="R34" i="8"/>
  <c r="Q34" i="8"/>
  <c r="O34" i="8"/>
  <c r="D34" i="8"/>
  <c r="AD33" i="8"/>
  <c r="AC33" i="8"/>
  <c r="AB33" i="8"/>
  <c r="AE33" i="8" s="1"/>
  <c r="Z33" i="8"/>
  <c r="T33" i="8"/>
  <c r="S33" i="8"/>
  <c r="R33" i="8"/>
  <c r="Q33" i="8"/>
  <c r="O33" i="8"/>
  <c r="D33" i="8"/>
  <c r="AD32" i="8"/>
  <c r="AC32" i="8"/>
  <c r="AB32" i="8"/>
  <c r="AE32" i="8" s="1"/>
  <c r="Z32" i="8"/>
  <c r="T32" i="8"/>
  <c r="S32" i="8"/>
  <c r="R32" i="8"/>
  <c r="Q32" i="8"/>
  <c r="O32" i="8"/>
  <c r="D32" i="8"/>
  <c r="AD31" i="8"/>
  <c r="AC31" i="8"/>
  <c r="AB31" i="8"/>
  <c r="AE31" i="8" s="1"/>
  <c r="Z31" i="8"/>
  <c r="S31" i="8"/>
  <c r="R31" i="8"/>
  <c r="Q31" i="8"/>
  <c r="T31" i="8" s="1"/>
  <c r="O31" i="8"/>
  <c r="D31" i="8"/>
  <c r="AH16" i="8"/>
  <c r="J16" i="8"/>
  <c r="AH15" i="8"/>
  <c r="J15" i="8"/>
  <c r="AB9" i="8"/>
  <c r="AD9" i="8" s="1"/>
  <c r="Y9" i="8"/>
  <c r="AE9" i="8" s="1"/>
  <c r="T9" i="8"/>
  <c r="S9" i="8"/>
  <c r="V9" i="8" s="1"/>
  <c r="R9" i="8"/>
  <c r="U9" i="8" s="1"/>
  <c r="Q9" i="8"/>
  <c r="N9" i="8"/>
  <c r="E9" i="8"/>
  <c r="F9" i="8" s="1"/>
  <c r="B9" i="8"/>
  <c r="H9" i="8" s="1"/>
  <c r="AG8" i="8"/>
  <c r="AF8" i="8"/>
  <c r="AC8" i="8"/>
  <c r="AB8" i="8"/>
  <c r="AD8" i="8" s="1"/>
  <c r="Y8" i="8"/>
  <c r="AE8" i="8" s="1"/>
  <c r="T8" i="8"/>
  <c r="Q8" i="8"/>
  <c r="S8" i="8" s="1"/>
  <c r="V8" i="8" s="1"/>
  <c r="N8" i="8"/>
  <c r="G8" i="8"/>
  <c r="J8" i="8" s="1"/>
  <c r="H36" i="8" s="1"/>
  <c r="E8" i="8"/>
  <c r="F8" i="8" s="1"/>
  <c r="B8" i="8"/>
  <c r="C36" i="8" s="1"/>
  <c r="AB7" i="8"/>
  <c r="AG7" i="8" s="1"/>
  <c r="Y7" i="8"/>
  <c r="AE7" i="8" s="1"/>
  <c r="T7" i="8"/>
  <c r="R7" i="8"/>
  <c r="U7" i="8" s="1"/>
  <c r="Q7" i="8"/>
  <c r="S7" i="8" s="1"/>
  <c r="V7" i="8" s="1"/>
  <c r="N7" i="8"/>
  <c r="E7" i="8"/>
  <c r="G7" i="8" s="1"/>
  <c r="B7" i="8"/>
  <c r="H7" i="8" s="1"/>
  <c r="AE6" i="8"/>
  <c r="AD6" i="8"/>
  <c r="AC6" i="8"/>
  <c r="AB6" i="8"/>
  <c r="AG6" i="8" s="1"/>
  <c r="Y6" i="8"/>
  <c r="Q6" i="8"/>
  <c r="R6" i="8" s="1"/>
  <c r="U6" i="8" s="1"/>
  <c r="N6" i="8"/>
  <c r="T6" i="8" s="1"/>
  <c r="F6" i="8"/>
  <c r="I6" i="8" s="1"/>
  <c r="G34" i="8" s="1"/>
  <c r="E6" i="8"/>
  <c r="G6" i="8" s="1"/>
  <c r="B6" i="8"/>
  <c r="C34" i="8" s="1"/>
  <c r="AB5" i="8"/>
  <c r="AG5" i="8" s="1"/>
  <c r="Y5" i="8"/>
  <c r="AE5" i="8" s="1"/>
  <c r="S5" i="8"/>
  <c r="V5" i="8" s="1"/>
  <c r="Q5" i="8"/>
  <c r="R5" i="8" s="1"/>
  <c r="U5" i="8" s="1"/>
  <c r="N5" i="8"/>
  <c r="T5" i="8" s="1"/>
  <c r="H5" i="8"/>
  <c r="G5" i="8"/>
  <c r="J5" i="8" s="1"/>
  <c r="H33" i="8" s="1"/>
  <c r="E5" i="8"/>
  <c r="F5" i="8" s="1"/>
  <c r="B5" i="8"/>
  <c r="C33" i="8" s="1"/>
  <c r="AG4" i="8"/>
  <c r="AC4" i="8"/>
  <c r="AB4" i="8"/>
  <c r="AF4" i="8" s="1"/>
  <c r="Y4" i="8"/>
  <c r="AE4" i="8" s="1"/>
  <c r="Q4" i="8"/>
  <c r="S4" i="8" s="1"/>
  <c r="V4" i="8" s="1"/>
  <c r="N4" i="8"/>
  <c r="T4" i="8" s="1"/>
  <c r="E4" i="8"/>
  <c r="G4" i="8" s="1"/>
  <c r="J4" i="8" s="1"/>
  <c r="H32" i="8" s="1"/>
  <c r="B4" i="8"/>
  <c r="C32" i="8" s="1"/>
  <c r="AG3" i="8"/>
  <c r="AD3" i="8"/>
  <c r="AB3" i="8"/>
  <c r="AC3" i="8" s="1"/>
  <c r="Y3" i="8"/>
  <c r="AE3" i="8" s="1"/>
  <c r="R3" i="8"/>
  <c r="U3" i="8" s="1"/>
  <c r="Q3" i="8"/>
  <c r="S3" i="8" s="1"/>
  <c r="V3" i="8" s="1"/>
  <c r="N3" i="8"/>
  <c r="T3" i="8" s="1"/>
  <c r="H3" i="8"/>
  <c r="E3" i="8"/>
  <c r="G3" i="8" s="1"/>
  <c r="B3" i="8"/>
  <c r="C31" i="8" s="1"/>
  <c r="E5" i="2"/>
  <c r="E4" i="2"/>
  <c r="D6" i="2"/>
  <c r="C6" i="2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K11" i="1"/>
  <c r="K10" i="1"/>
  <c r="K9" i="1"/>
  <c r="K8" i="1"/>
  <c r="K7" i="1"/>
  <c r="K6" i="1"/>
  <c r="K5" i="1"/>
  <c r="K4" i="1"/>
  <c r="K3" i="1"/>
  <c r="K2" i="1"/>
  <c r="J40" i="17" l="1"/>
  <c r="K6" i="2"/>
  <c r="E6" i="2"/>
  <c r="H17" i="2" s="1"/>
  <c r="I5" i="8"/>
  <c r="G33" i="8" s="1"/>
  <c r="E33" i="8"/>
  <c r="F4" i="8"/>
  <c r="AC7" i="8"/>
  <c r="G55" i="8"/>
  <c r="J55" i="8" s="1"/>
  <c r="AD7" i="8"/>
  <c r="H4" i="8"/>
  <c r="S6" i="8"/>
  <c r="V6" i="8" s="1"/>
  <c r="G9" i="8"/>
  <c r="J9" i="8" s="1"/>
  <c r="H37" i="8" s="1"/>
  <c r="AF9" i="8"/>
  <c r="AF7" i="8"/>
  <c r="F52" i="8"/>
  <c r="I52" i="8" s="1"/>
  <c r="C37" i="8"/>
  <c r="S52" i="8"/>
  <c r="V52" i="8" s="1"/>
  <c r="S53" i="8"/>
  <c r="V53" i="8" s="1"/>
  <c r="F56" i="8"/>
  <c r="I56" i="8" s="1"/>
  <c r="F35" i="8"/>
  <c r="J7" i="8"/>
  <c r="H35" i="8" s="1"/>
  <c r="I9" i="8"/>
  <c r="G37" i="8" s="1"/>
  <c r="E37" i="8"/>
  <c r="J3" i="8"/>
  <c r="H31" i="8" s="1"/>
  <c r="F31" i="8"/>
  <c r="J6" i="8"/>
  <c r="H34" i="8" s="1"/>
  <c r="F34" i="8"/>
  <c r="I8" i="8"/>
  <c r="G36" i="8" s="1"/>
  <c r="E36" i="8"/>
  <c r="E34" i="8"/>
  <c r="F3" i="8"/>
  <c r="AC5" i="8"/>
  <c r="AF6" i="8"/>
  <c r="R8" i="8"/>
  <c r="U8" i="8" s="1"/>
  <c r="AG9" i="8"/>
  <c r="F32" i="8"/>
  <c r="F33" i="8"/>
  <c r="F36" i="8"/>
  <c r="R55" i="8"/>
  <c r="U55" i="8" s="1"/>
  <c r="AF3" i="8"/>
  <c r="AD5" i="8"/>
  <c r="H6" i="8"/>
  <c r="AF5" i="8"/>
  <c r="H8" i="8"/>
  <c r="F54" i="8"/>
  <c r="I54" i="8" s="1"/>
  <c r="F58" i="8"/>
  <c r="I58" i="8" s="1"/>
  <c r="R4" i="8"/>
  <c r="U4" i="8" s="1"/>
  <c r="AD4" i="8"/>
  <c r="F7" i="8"/>
  <c r="AC9" i="8"/>
  <c r="C35" i="8"/>
  <c r="J41" i="17" l="1"/>
  <c r="C17" i="2"/>
  <c r="C10" i="2"/>
  <c r="H16" i="2" s="1"/>
  <c r="D11" i="2"/>
  <c r="D10" i="2"/>
  <c r="I16" i="2" s="1"/>
  <c r="F37" i="8"/>
  <c r="I4" i="8"/>
  <c r="G32" i="8" s="1"/>
  <c r="E32" i="8"/>
  <c r="I7" i="8"/>
  <c r="G35" i="8" s="1"/>
  <c r="E35" i="8"/>
  <c r="I3" i="8"/>
  <c r="G31" i="8" s="1"/>
  <c r="E31" i="8"/>
  <c r="J42" i="17" l="1"/>
  <c r="D17" i="2"/>
  <c r="I17" i="2"/>
  <c r="J18" i="2"/>
  <c r="D16" i="2"/>
  <c r="D12" i="2"/>
  <c r="C16" i="2"/>
  <c r="C12" i="2"/>
  <c r="E10" i="2"/>
  <c r="E11" i="2"/>
  <c r="J43" i="17" l="1"/>
  <c r="E12" i="2"/>
  <c r="E18" i="2"/>
  <c r="J44" i="17" l="1"/>
  <c r="J45" i="17" l="1"/>
  <c r="J46" i="17" l="1"/>
  <c r="J47" i="17" l="1"/>
  <c r="J48" i="17" l="1"/>
  <c r="J49" i="17" l="1"/>
  <c r="J50" i="17" l="1"/>
  <c r="J51" i="17" l="1"/>
  <c r="J52" i="17" l="1"/>
  <c r="J53" i="17" l="1"/>
  <c r="J54" i="17" l="1"/>
  <c r="J55" i="17" l="1"/>
  <c r="J56" i="17" l="1"/>
  <c r="J57" i="17" l="1"/>
  <c r="J58" i="17" l="1"/>
  <c r="J59" i="17" l="1"/>
  <c r="J61" i="17" l="1"/>
  <c r="K61" i="17" s="1"/>
  <c r="J62" i="17" l="1"/>
  <c r="K62" i="17" s="1"/>
  <c r="J63" i="17" l="1"/>
  <c r="K63" i="17" s="1"/>
  <c r="J64" i="17" l="1"/>
  <c r="K64" i="17" s="1"/>
  <c r="J65" i="17" l="1"/>
  <c r="K65" i="17" s="1"/>
  <c r="J66" i="17" l="1"/>
  <c r="K66" i="17" s="1"/>
  <c r="J67" i="17" l="1"/>
  <c r="K67" i="17" s="1"/>
  <c r="J68" i="17" l="1"/>
  <c r="K68" i="17" s="1"/>
  <c r="J69" i="17" l="1"/>
  <c r="K69" i="17" s="1"/>
  <c r="J70" i="17" l="1"/>
  <c r="K70" i="17" s="1"/>
  <c r="J71" i="17" l="1"/>
  <c r="K71" i="17" s="1"/>
  <c r="J72" i="17" l="1"/>
  <c r="K72" i="17" s="1"/>
  <c r="J73" i="17" l="1"/>
  <c r="K73" i="17" s="1"/>
  <c r="J74" i="17" l="1"/>
  <c r="J75" i="17" l="1"/>
  <c r="K74" i="17"/>
  <c r="J76" i="17" l="1"/>
  <c r="K75" i="17"/>
  <c r="J77" i="17" l="1"/>
  <c r="K76" i="17"/>
  <c r="J78" i="17" l="1"/>
  <c r="K77" i="17"/>
  <c r="J79" i="17" l="1"/>
  <c r="K78" i="17"/>
  <c r="J80" i="17" l="1"/>
  <c r="K79" i="17"/>
  <c r="J81" i="17" l="1"/>
  <c r="K80" i="17"/>
  <c r="J82" i="17" l="1"/>
  <c r="K81" i="17"/>
  <c r="J83" i="17" l="1"/>
  <c r="K82" i="17"/>
  <c r="J84" i="17" l="1"/>
  <c r="K84" i="17" s="1"/>
  <c r="K83" i="17"/>
</calcChain>
</file>

<file path=xl/sharedStrings.xml><?xml version="1.0" encoding="utf-8"?>
<sst xmlns="http://schemas.openxmlformats.org/spreadsheetml/2006/main" count="629" uniqueCount="203">
  <si>
    <t>ID</t>
  </si>
  <si>
    <t>ID</t>
    <phoneticPr fontId="4"/>
  </si>
  <si>
    <t>Age (y)</t>
  </si>
  <si>
    <t>Age (y)</t>
    <phoneticPr fontId="4"/>
  </si>
  <si>
    <t>BW (kg)</t>
  </si>
  <si>
    <t>BW (kg)</t>
    <phoneticPr fontId="4"/>
  </si>
  <si>
    <t>Smoking</t>
    <phoneticPr fontId="4"/>
  </si>
  <si>
    <t>Non-Smoking</t>
    <phoneticPr fontId="4"/>
  </si>
  <si>
    <t>Cancer</t>
    <phoneticPr fontId="4"/>
  </si>
  <si>
    <t>not Cancer</t>
    <phoneticPr fontId="4"/>
  </si>
  <si>
    <t>OBS</t>
  </si>
  <si>
    <t>独立性の検定</t>
  </si>
  <si>
    <t>観測度数</t>
  </si>
  <si>
    <t>合　計</t>
  </si>
  <si>
    <t>期待度数</t>
  </si>
  <si>
    <t>太字：1未満 赤字：5未満</t>
  </si>
  <si>
    <t>カイ二乗値</t>
  </si>
  <si>
    <t>自由度</t>
  </si>
  <si>
    <t>P　値</t>
  </si>
  <si>
    <t>*：P&lt;0.05 **：P&lt;0.01</t>
  </si>
  <si>
    <t>**</t>
  </si>
  <si>
    <t>補正なし</t>
  </si>
  <si>
    <t>Yatesの補正</t>
  </si>
  <si>
    <t>Cramer's V</t>
  </si>
  <si>
    <t>Yule's Q</t>
  </si>
  <si>
    <t>Social Survey Research Information Co., Ltd.</t>
  </si>
  <si>
    <t>ブック / シート / 範囲</t>
  </si>
  <si>
    <t>True</t>
  </si>
  <si>
    <t>B2:D4</t>
  </si>
  <si>
    <t>データ入力範囲</t>
  </si>
  <si>
    <t>先頭行・先頭列をラベルとして使用</t>
  </si>
  <si>
    <t>設定オプション（以下3行を非表示にしています。再表示で展開します。）</t>
    <phoneticPr fontId="4"/>
  </si>
  <si>
    <t>フィッシャーの直接確率検定</t>
  </si>
  <si>
    <t>両側P値</t>
  </si>
  <si>
    <t>片側P値</t>
  </si>
  <si>
    <t>合計</t>
  </si>
  <si>
    <t>Y</t>
    <phoneticPr fontId="7"/>
  </si>
  <si>
    <t>No</t>
    <phoneticPr fontId="7"/>
  </si>
  <si>
    <t>OR</t>
    <phoneticPr fontId="7"/>
  </si>
  <si>
    <t>ln(OR)</t>
    <phoneticPr fontId="7"/>
  </si>
  <si>
    <t>SE</t>
    <phoneticPr fontId="7"/>
  </si>
  <si>
    <t>ln(L)</t>
    <phoneticPr fontId="7"/>
  </si>
  <si>
    <t>ln(U)</t>
    <phoneticPr fontId="7"/>
  </si>
  <si>
    <t>Lower</t>
    <phoneticPr fontId="7"/>
  </si>
  <si>
    <t>Upper</t>
    <phoneticPr fontId="7"/>
  </si>
  <si>
    <t>log10(OR)</t>
    <phoneticPr fontId="7"/>
  </si>
  <si>
    <t>No.</t>
    <phoneticPr fontId="7"/>
  </si>
  <si>
    <t>Lower</t>
  </si>
  <si>
    <t>Upper</t>
  </si>
  <si>
    <t>喫煙なし</t>
    <rPh sb="0" eb="2">
      <t>キツエン</t>
    </rPh>
    <phoneticPr fontId="4"/>
  </si>
  <si>
    <t>喫煙あり</t>
    <rPh sb="0" eb="2">
      <t>キツエン</t>
    </rPh>
    <phoneticPr fontId="4"/>
  </si>
  <si>
    <t>合計</t>
    <rPh sb="0" eb="2">
      <t>ゴウケイ</t>
    </rPh>
    <phoneticPr fontId="4"/>
  </si>
  <si>
    <t>がん発症あり</t>
    <rPh sb="2" eb="4">
      <t>ハッショウ</t>
    </rPh>
    <phoneticPr fontId="4"/>
  </si>
  <si>
    <t>がん発症なし</t>
    <rPh sb="2" eb="4">
      <t>ハッショウ</t>
    </rPh>
    <phoneticPr fontId="4"/>
  </si>
  <si>
    <t>Gender</t>
    <phoneticPr fontId="4"/>
  </si>
  <si>
    <r>
      <t>Lung</t>
    </r>
    <r>
      <rPr>
        <sz val="12"/>
        <color theme="1"/>
        <rFont val="ＭＳ ゴシック"/>
        <family val="3"/>
        <charset val="128"/>
      </rPr>
      <t xml:space="preserve"> </t>
    </r>
    <r>
      <rPr>
        <sz val="12"/>
        <color theme="1"/>
        <rFont val="Calibri"/>
        <family val="2"/>
      </rPr>
      <t>Cancer</t>
    </r>
    <phoneticPr fontId="4"/>
  </si>
  <si>
    <t>BellCurve for Excel (version 4.09)</t>
  </si>
  <si>
    <t>2025/08/15 09:10:29</t>
  </si>
  <si>
    <t>EXCEL_07.xlsx / 6(1)2 / B2:D4</t>
  </si>
  <si>
    <t>2025/08/15 19:13:44</t>
  </si>
  <si>
    <t>A + B + C + D</t>
  </si>
  <si>
    <t>B + D</t>
  </si>
  <si>
    <t>A + C</t>
  </si>
  <si>
    <t>合計人数</t>
  </si>
  <si>
    <t>C + D</t>
  </si>
  <si>
    <t>D</t>
  </si>
  <si>
    <t>C</t>
  </si>
  <si>
    <t>薬剤2</t>
  </si>
  <si>
    <t>A + B</t>
  </si>
  <si>
    <t>B</t>
  </si>
  <si>
    <t>A</t>
  </si>
  <si>
    <t>薬剤1</t>
  </si>
  <si>
    <t>副作用なし</t>
  </si>
  <si>
    <t>副作用あり</t>
  </si>
  <si>
    <t>★処置あり</t>
  </si>
  <si>
    <t>★処置なし</t>
  </si>
  <si>
    <t>効果なし</t>
  </si>
  <si>
    <t>効果あり</t>
  </si>
  <si>
    <t>処置なし</t>
  </si>
  <si>
    <t>処置あり</t>
  </si>
  <si>
    <t>危険因子への暴露なし</t>
  </si>
  <si>
    <t>危険因子への暴露あり</t>
  </si>
  <si>
    <t>罹患なし</t>
  </si>
  <si>
    <t>罹患あり</t>
  </si>
  <si>
    <t>遺伝子型</t>
    <rPh sb="0" eb="4">
      <t>イデンシガタ</t>
    </rPh>
    <phoneticPr fontId="4"/>
  </si>
  <si>
    <t>薬剤耐性あり</t>
    <rPh sb="0" eb="4">
      <t>ヤクザイタイセイ</t>
    </rPh>
    <phoneticPr fontId="4"/>
  </si>
  <si>
    <t>薬剤耐性なし</t>
    <rPh sb="0" eb="4">
      <t>ヤクザイタイセイ</t>
    </rPh>
    <phoneticPr fontId="4"/>
  </si>
  <si>
    <t>G1</t>
    <phoneticPr fontId="4"/>
  </si>
  <si>
    <t>G2</t>
    <phoneticPr fontId="4"/>
  </si>
  <si>
    <t>G3</t>
    <phoneticPr fontId="4"/>
  </si>
  <si>
    <t>E</t>
    <phoneticPr fontId="4"/>
  </si>
  <si>
    <t>F</t>
    <phoneticPr fontId="4"/>
  </si>
  <si>
    <t>E + F</t>
    <phoneticPr fontId="4"/>
  </si>
  <si>
    <t>A + C + E</t>
    <phoneticPr fontId="4"/>
  </si>
  <si>
    <t>B + D + F</t>
    <phoneticPr fontId="4"/>
  </si>
  <si>
    <t>A+B+C+D+E+F</t>
    <phoneticPr fontId="4"/>
  </si>
  <si>
    <t>原因あり</t>
    <rPh sb="0" eb="2">
      <t>ゲンイン</t>
    </rPh>
    <phoneticPr fontId="4"/>
  </si>
  <si>
    <t>原因なし</t>
    <rPh sb="0" eb="2">
      <t>ゲンイン</t>
    </rPh>
    <phoneticPr fontId="4"/>
  </si>
  <si>
    <t>結果あり</t>
    <rPh sb="0" eb="2">
      <t>ケッカ</t>
    </rPh>
    <phoneticPr fontId="4"/>
  </si>
  <si>
    <t>結果なし</t>
    <rPh sb="0" eb="2">
      <t>ケッカ</t>
    </rPh>
    <phoneticPr fontId="4"/>
  </si>
  <si>
    <t>合計</t>
    <phoneticPr fontId="4"/>
  </si>
  <si>
    <t>実測値（観測値）</t>
    <rPh sb="0" eb="3">
      <t>ジッソクチ</t>
    </rPh>
    <rPh sb="4" eb="6">
      <t>カンソク</t>
    </rPh>
    <rPh sb="6" eb="7">
      <t>チ</t>
    </rPh>
    <phoneticPr fontId="4"/>
  </si>
  <si>
    <t>期待度数</t>
    <rPh sb="0" eb="4">
      <t>キタイドスウ</t>
    </rPh>
    <phoneticPr fontId="4"/>
  </si>
  <si>
    <t>カイ二乗値</t>
    <rPh sb="2" eb="5">
      <t>ニジョウチ</t>
    </rPh>
    <phoneticPr fontId="4"/>
  </si>
  <si>
    <t>カイ二乗値（イエーツの補正後）</t>
    <rPh sb="2" eb="5">
      <t>ニジョウチ</t>
    </rPh>
    <rPh sb="11" eb="13">
      <t>ホセイ</t>
    </rPh>
    <rPh sb="13" eb="14">
      <t>ゴ</t>
    </rPh>
    <phoneticPr fontId="4"/>
  </si>
  <si>
    <t>p-value</t>
    <phoneticPr fontId="4"/>
  </si>
  <si>
    <t>回帰式に含まれる変数（偏回帰係数・信頼区間等）</t>
  </si>
  <si>
    <t>偏回帰係数の95%信頼区間</t>
  </si>
  <si>
    <t>オッズ比の95%信頼区間</t>
  </si>
  <si>
    <t>偏回帰係数の有意性検定</t>
  </si>
  <si>
    <t>変　数</t>
  </si>
  <si>
    <t>偏回帰係数</t>
  </si>
  <si>
    <t>標準誤差</t>
  </si>
  <si>
    <t>標準偏回帰係数</t>
  </si>
  <si>
    <t>下限値</t>
  </si>
  <si>
    <t>上限値</t>
  </si>
  <si>
    <t>オッズ比</t>
  </si>
  <si>
    <t>Wald</t>
  </si>
  <si>
    <t>*</t>
  </si>
  <si>
    <t>定数項</t>
  </si>
  <si>
    <t>X1</t>
  </si>
  <si>
    <t>X1</t>
    <phoneticPr fontId="7"/>
  </si>
  <si>
    <t>X2</t>
  </si>
  <si>
    <t>X2</t>
    <phoneticPr fontId="7"/>
  </si>
  <si>
    <t>Y</t>
  </si>
  <si>
    <t>二項ロジスティック回帰分析</t>
  </si>
  <si>
    <t>( X1 ) , ( X2 )</t>
  </si>
  <si>
    <t>( Y )</t>
  </si>
  <si>
    <t>P値</t>
  </si>
  <si>
    <t>50</t>
  </si>
  <si>
    <t>A1:D26</t>
  </si>
  <si>
    <t xml:space="preserve">データ入力範囲 </t>
  </si>
  <si>
    <t>目的変数</t>
  </si>
  <si>
    <t>説明変数</t>
  </si>
  <si>
    <t>増減法</t>
  </si>
  <si>
    <t>投入</t>
  </si>
  <si>
    <t>除去</t>
  </si>
  <si>
    <t>線形結合している変数を除いて分析する</t>
  </si>
  <si>
    <t>反復回数の上限</t>
  </si>
  <si>
    <t>設定オプション（以下10行を非表示にしています。再表示で展開します。）</t>
    <phoneticPr fontId="4"/>
  </si>
  <si>
    <t>ケースの要約</t>
  </si>
  <si>
    <t>n</t>
  </si>
  <si>
    <t>%</t>
  </si>
  <si>
    <t>有効ケース</t>
  </si>
  <si>
    <t>目的変数のみ不明</t>
  </si>
  <si>
    <t>説明変数のみ不明</t>
  </si>
  <si>
    <t>ともに不明</t>
  </si>
  <si>
    <t>全　体</t>
  </si>
  <si>
    <t>目的変数の要約</t>
  </si>
  <si>
    <t>Y=0</t>
  </si>
  <si>
    <t>Y=1</t>
  </si>
  <si>
    <t>基本統計量</t>
  </si>
  <si>
    <t>平　均</t>
  </si>
  <si>
    <t>不偏分散</t>
  </si>
  <si>
    <t>標準偏差</t>
  </si>
  <si>
    <t>最小値</t>
  </si>
  <si>
    <t>最大値</t>
  </si>
  <si>
    <t>相関行列</t>
  </si>
  <si>
    <t>線形結合している変数</t>
  </si>
  <si>
    <t>なし</t>
  </si>
  <si>
    <t>変数選択の方法</t>
  </si>
  <si>
    <t>投入基準P値</t>
  </si>
  <si>
    <t>除去基準P値</t>
  </si>
  <si>
    <t>変数選択結果</t>
  </si>
  <si>
    <t>回帰式の精度</t>
  </si>
  <si>
    <t>ステップ</t>
  </si>
  <si>
    <t>-2対数尤度</t>
  </si>
  <si>
    <t>AIC</t>
  </si>
  <si>
    <t>決定係数</t>
  </si>
  <si>
    <t>R2乗</t>
  </si>
  <si>
    <t>Cox-Snell</t>
  </si>
  <si>
    <t>Nagelkerke</t>
  </si>
  <si>
    <t>相関係数</t>
  </si>
  <si>
    <t>誤判別率</t>
  </si>
  <si>
    <t>回帰式の有意性</t>
  </si>
  <si>
    <t>尤度比</t>
  </si>
  <si>
    <t>分類表</t>
  </si>
  <si>
    <t>予測値</t>
  </si>
  <si>
    <t>判別的中率</t>
  </si>
  <si>
    <t>ステップ1</t>
  </si>
  <si>
    <t>モデル</t>
  </si>
  <si>
    <t>観測値</t>
  </si>
  <si>
    <t>偏回帰係数の分散共分散行列</t>
  </si>
  <si>
    <t>シミュレーション</t>
  </si>
  <si>
    <t>係　数</t>
  </si>
  <si>
    <t>値</t>
  </si>
  <si>
    <t>出力内容</t>
  </si>
  <si>
    <t>設定オプション</t>
  </si>
  <si>
    <t>EXCEL_07.xlsx / 7(4)4 / A1:D26</t>
  </si>
  <si>
    <t>0.2</t>
  </si>
  <si>
    <t>全変数</t>
  </si>
  <si>
    <t>設定オプション（以下7行を非表示にしています。再表示で展開します。）</t>
    <phoneticPr fontId="4"/>
  </si>
  <si>
    <t>2025/08/21 16:33:41</t>
  </si>
  <si>
    <t>2025/08/21 16:34:12</t>
  </si>
  <si>
    <t>X1_r</t>
    <phoneticPr fontId="4"/>
  </si>
  <si>
    <t>X2</t>
    <phoneticPr fontId="4"/>
  </si>
  <si>
    <t>Y_r</t>
    <phoneticPr fontId="4"/>
  </si>
  <si>
    <t>Ypred</t>
    <phoneticPr fontId="4"/>
  </si>
  <si>
    <t>このシートはEXCEL統計により作成されるものであり</t>
  </si>
  <si>
    <t>EXCEL単体では得られない</t>
  </si>
  <si>
    <t>EXCEL単体では得られない</t>
    <rPh sb="5" eb="7">
      <t>タンタイ</t>
    </rPh>
    <rPh sb="9" eb="10">
      <t>エ</t>
    </rPh>
    <phoneticPr fontId="4"/>
  </si>
  <si>
    <t>乱数を用いて位置をずらしてプロット</t>
    <rPh sb="0" eb="2">
      <t>ランスウ</t>
    </rPh>
    <rPh sb="3" eb="4">
      <t>モチ</t>
    </rPh>
    <rPh sb="6" eb="8">
      <t>イチ</t>
    </rPh>
    <phoneticPr fontId="4"/>
  </si>
  <si>
    <t>フォレストプロット形式でグラフ化</t>
    <rPh sb="9" eb="11">
      <t>ケイシキ</t>
    </rPh>
    <rPh sb="15" eb="16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</si>
</sst>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[&lt;0.001]&quot;P &lt; 0.001&quot;;0.0000"/>
    <numFmt numFmtId="178" formatCode="0.0000"/>
    <numFmt numFmtId="179" formatCode="0.0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Calibri"/>
      <family val="2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alibri"/>
      <family val="2"/>
    </font>
    <font>
      <sz val="11"/>
      <color rgb="FF9C6500"/>
      <name val="Yu Gothic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1"/>
      <color theme="1"/>
      <name val="UD デジタル 教科書体 NK"/>
      <family val="1"/>
      <charset val="128"/>
    </font>
    <font>
      <sz val="10"/>
      <color theme="1"/>
      <name val="UD デジタル 教科書体 NK-R"/>
      <family val="1"/>
      <charset val="128"/>
    </font>
    <font>
      <sz val="12"/>
      <color theme="1"/>
      <name val="UD Digi Kyokasho NK-R"/>
      <family val="1"/>
      <charset val="128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  <font>
      <sz val="11"/>
      <color indexed="8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1"/>
      <color indexed="8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UD Digi Kyokasho NK-R"/>
      <family val="1"/>
      <charset val="128"/>
    </font>
    <font>
      <sz val="11"/>
      <color rgb="FFFF000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/>
    <xf numFmtId="176" fontId="0" fillId="0" borderId="0" xfId="0" applyNumberFormat="1"/>
    <xf numFmtId="0" fontId="0" fillId="0" borderId="0" xfId="0" applyAlignment="1">
      <alignment horizontal="right"/>
    </xf>
    <xf numFmtId="177" fontId="0" fillId="0" borderId="0" xfId="0" applyNumberFormat="1"/>
    <xf numFmtId="178" fontId="0" fillId="0" borderId="0" xfId="0" applyNumberFormat="1"/>
    <xf numFmtId="0" fontId="8" fillId="0" borderId="0" xfId="1" applyFo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9" fontId="8" fillId="0" borderId="0" xfId="1" applyNumberFormat="1" applyFont="1" applyAlignment="1">
      <alignment horizontal="center" vertical="center"/>
    </xf>
    <xf numFmtId="179" fontId="8" fillId="0" borderId="3" xfId="1" applyNumberFormat="1" applyFont="1" applyBorder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/>
    </xf>
    <xf numFmtId="179" fontId="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78" fontId="11" fillId="0" borderId="1" xfId="0" applyNumberFormat="1" applyFont="1" applyBorder="1" applyAlignment="1">
      <alignment horizontal="center"/>
    </xf>
    <xf numFmtId="177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4" fillId="0" borderId="0" xfId="1" applyFont="1">
      <alignment vertical="center"/>
    </xf>
    <xf numFmtId="0" fontId="14" fillId="2" borderId="0" xfId="1" applyFont="1" applyFill="1">
      <alignment vertical="center"/>
    </xf>
    <xf numFmtId="0" fontId="15" fillId="0" borderId="0" xfId="1" applyFont="1">
      <alignment vertical="center"/>
    </xf>
    <xf numFmtId="0" fontId="14" fillId="0" borderId="3" xfId="1" applyFont="1" applyBorder="1">
      <alignment vertical="center"/>
    </xf>
    <xf numFmtId="0" fontId="14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2" fontId="14" fillId="0" borderId="0" xfId="1" applyNumberFormat="1" applyFont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179" fontId="14" fillId="0" borderId="0" xfId="1" applyNumberFormat="1" applyFont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179" fontId="14" fillId="0" borderId="3" xfId="1" applyNumberFormat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2" fontId="14" fillId="0" borderId="0" xfId="1" applyNumberFormat="1" applyFo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178" fontId="16" fillId="0" borderId="1" xfId="0" applyNumberFormat="1" applyFont="1" applyBorder="1" applyAlignment="1">
      <alignment horizontal="center"/>
    </xf>
    <xf numFmtId="177" fontId="16" fillId="0" borderId="1" xfId="0" applyNumberFormat="1" applyFont="1" applyBorder="1" applyAlignment="1">
      <alignment horizontal="center"/>
    </xf>
    <xf numFmtId="0" fontId="16" fillId="0" borderId="0" xfId="0" applyFont="1"/>
    <xf numFmtId="0" fontId="17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10" fontId="0" fillId="0" borderId="0" xfId="0" applyNumberFormat="1"/>
    <xf numFmtId="0" fontId="18" fillId="0" borderId="0" xfId="0" applyFont="1"/>
    <xf numFmtId="178" fontId="18" fillId="0" borderId="0" xfId="0" applyNumberFormat="1" applyFont="1"/>
    <xf numFmtId="10" fontId="18" fillId="0" borderId="0" xfId="0" applyNumberFormat="1" applyFont="1"/>
    <xf numFmtId="1" fontId="18" fillId="0" borderId="0" xfId="0" applyNumberFormat="1" applyFont="1"/>
    <xf numFmtId="177" fontId="18" fillId="0" borderId="0" xfId="0" applyNumberFormat="1" applyFont="1"/>
    <xf numFmtId="49" fontId="18" fillId="0" borderId="0" xfId="0" applyNumberFormat="1" applyFont="1"/>
    <xf numFmtId="0" fontId="0" fillId="0" borderId="1" xfId="0" applyBorder="1"/>
    <xf numFmtId="0" fontId="19" fillId="0" borderId="0" xfId="7"/>
    <xf numFmtId="0" fontId="16" fillId="0" borderId="1" xfId="0" applyFont="1" applyBorder="1"/>
    <xf numFmtId="49" fontId="20" fillId="0" borderId="1" xfId="0" applyNumberFormat="1" applyFont="1" applyBorder="1" applyAlignment="1">
      <alignment horizontal="center"/>
    </xf>
    <xf numFmtId="178" fontId="20" fillId="0" borderId="1" xfId="0" applyNumberFormat="1" applyFont="1" applyBorder="1" applyAlignment="1">
      <alignment horizontal="center"/>
    </xf>
    <xf numFmtId="177" fontId="20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justify" vertical="center"/>
    </xf>
    <xf numFmtId="177" fontId="0" fillId="2" borderId="0" xfId="0" applyNumberFormat="1" applyFill="1"/>
    <xf numFmtId="178" fontId="18" fillId="2" borderId="0" xfId="0" applyNumberFormat="1" applyFont="1" applyFill="1"/>
    <xf numFmtId="0" fontId="22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1" applyFont="1">
      <alignment vertical="center"/>
    </xf>
  </cellXfs>
  <cellStyles count="8">
    <cellStyle name="20% - アクセント 2 2" xfId="5" xr:uid="{DEB7A0E3-85F0-44FB-BADE-EBE90DACA235}"/>
    <cellStyle name="どちらでもない 2" xfId="3" xr:uid="{FAD211AC-1A2C-4C09-A812-738EC92F754F}"/>
    <cellStyle name="ハイパーリンク" xfId="7" builtinId="8"/>
    <cellStyle name="標準" xfId="0" builtinId="0"/>
    <cellStyle name="標準 2" xfId="1" xr:uid="{2DEB522B-EBB5-4C7D-9281-B149C6D065EA}"/>
    <cellStyle name="標準 3" xfId="2" xr:uid="{386083A7-106E-4892-8B29-73D4E3835C6A}"/>
    <cellStyle name="標準 4" xfId="4" xr:uid="{26BB45A7-1951-4BBD-B6D4-9CF0FBB20023}"/>
    <cellStyle name="標準 5" xfId="6" xr:uid="{F6B38FA5-594F-48B7-B678-6D20BB88F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8496913580247"/>
          <c:y val="8.4666666666666668E-2"/>
          <c:w val="0.82560740740740746"/>
          <c:h val="0.81655555555555559"/>
        </c:manualLayout>
      </c:layout>
      <c:scatterChart>
        <c:scatterStyle val="lineMarker"/>
        <c:varyColors val="0"/>
        <c:ser>
          <c:idx val="0"/>
          <c:order val="0"/>
          <c:tx>
            <c:strRef>
              <c:f>'7(4)3'!$H$1</c:f>
              <c:strCache>
                <c:ptCount val="1"/>
                <c:pt idx="0">
                  <c:v>Y_r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'7(4)3'!$F$2:$F$26</c:f>
              <c:numCache>
                <c:formatCode>General</c:formatCode>
                <c:ptCount val="25"/>
                <c:pt idx="0">
                  <c:v>1.0189228600436231</c:v>
                </c:pt>
                <c:pt idx="1">
                  <c:v>1.0009900943307835</c:v>
                </c:pt>
                <c:pt idx="2">
                  <c:v>1.0251765672948931</c:v>
                </c:pt>
                <c:pt idx="3">
                  <c:v>1.0061839637958434</c:v>
                </c:pt>
                <c:pt idx="4">
                  <c:v>1.1325709115409999E-2</c:v>
                </c:pt>
                <c:pt idx="5">
                  <c:v>0.98332918594174901</c:v>
                </c:pt>
                <c:pt idx="6">
                  <c:v>0.9857552754581862</c:v>
                </c:pt>
                <c:pt idx="7">
                  <c:v>-4.9146122280218855E-2</c:v>
                </c:pt>
                <c:pt idx="8">
                  <c:v>1.0460985918434491</c:v>
                </c:pt>
                <c:pt idx="9">
                  <c:v>0.95590230334030601</c:v>
                </c:pt>
                <c:pt idx="10">
                  <c:v>0.97317776528067002</c:v>
                </c:pt>
                <c:pt idx="11">
                  <c:v>1.0489189506005483</c:v>
                </c:pt>
                <c:pt idx="12">
                  <c:v>1.0070417800591338</c:v>
                </c:pt>
                <c:pt idx="13">
                  <c:v>9.3701633537199742E-3</c:v>
                </c:pt>
                <c:pt idx="14">
                  <c:v>0.98475379711392275</c:v>
                </c:pt>
                <c:pt idx="15">
                  <c:v>-1.1378891232158029E-2</c:v>
                </c:pt>
                <c:pt idx="16">
                  <c:v>1.010471912067217</c:v>
                </c:pt>
                <c:pt idx="17">
                  <c:v>1.3569204048041385E-2</c:v>
                </c:pt>
                <c:pt idx="18">
                  <c:v>1.0419456914813499</c:v>
                </c:pt>
                <c:pt idx="19">
                  <c:v>0.98453804429282388</c:v>
                </c:pt>
                <c:pt idx="20">
                  <c:v>0.96230257559642474</c:v>
                </c:pt>
                <c:pt idx="21">
                  <c:v>-2.3796290255032229E-2</c:v>
                </c:pt>
                <c:pt idx="22">
                  <c:v>0.97240594360538302</c:v>
                </c:pt>
                <c:pt idx="23">
                  <c:v>-2.8502071374560879E-2</c:v>
                </c:pt>
                <c:pt idx="24">
                  <c:v>-3.2461245684398697E-2</c:v>
                </c:pt>
              </c:numCache>
            </c:numRef>
          </c:xVal>
          <c:yVal>
            <c:numRef>
              <c:f>'7(4)3'!$H$2:$H$26</c:f>
              <c:numCache>
                <c:formatCode>General</c:formatCode>
                <c:ptCount val="25"/>
                <c:pt idx="0">
                  <c:v>0.99939422511335296</c:v>
                </c:pt>
                <c:pt idx="1">
                  <c:v>0.97921490536034062</c:v>
                </c:pt>
                <c:pt idx="2">
                  <c:v>1.0364822610718587</c:v>
                </c:pt>
                <c:pt idx="3">
                  <c:v>0.98490942631067091</c:v>
                </c:pt>
                <c:pt idx="4">
                  <c:v>0.95192691390229345</c:v>
                </c:pt>
                <c:pt idx="5">
                  <c:v>1.0379980729302343</c:v>
                </c:pt>
                <c:pt idx="6">
                  <c:v>-4.6182227713259839E-2</c:v>
                </c:pt>
                <c:pt idx="7">
                  <c:v>1.0389417366178701</c:v>
                </c:pt>
                <c:pt idx="8">
                  <c:v>0.98606539499306545</c:v>
                </c:pt>
                <c:pt idx="9">
                  <c:v>1.0195289942787114</c:v>
                </c:pt>
                <c:pt idx="10">
                  <c:v>1.0027064229398013</c:v>
                </c:pt>
                <c:pt idx="11">
                  <c:v>3.3376820270864437E-2</c:v>
                </c:pt>
                <c:pt idx="12">
                  <c:v>0.95564990568355368</c:v>
                </c:pt>
                <c:pt idx="13">
                  <c:v>1.3343833965020681E-2</c:v>
                </c:pt>
                <c:pt idx="14">
                  <c:v>3.7665759886069274E-2</c:v>
                </c:pt>
                <c:pt idx="15">
                  <c:v>1.0907019174652244E-2</c:v>
                </c:pt>
                <c:pt idx="16">
                  <c:v>3.7035177284226388E-2</c:v>
                </c:pt>
                <c:pt idx="17">
                  <c:v>1.0351440830935335</c:v>
                </c:pt>
                <c:pt idx="18">
                  <c:v>1.0284563963142683</c:v>
                </c:pt>
                <c:pt idx="19">
                  <c:v>-1.2926143611439922E-2</c:v>
                </c:pt>
                <c:pt idx="20">
                  <c:v>-3.9707238698785036E-2</c:v>
                </c:pt>
                <c:pt idx="21">
                  <c:v>2.9562533847218821E-2</c:v>
                </c:pt>
                <c:pt idx="22">
                  <c:v>1.0300029121733618</c:v>
                </c:pt>
                <c:pt idx="23">
                  <c:v>-2.2814821633184202E-2</c:v>
                </c:pt>
                <c:pt idx="24">
                  <c:v>2.4321799387754084E-2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6F-455B-9F2C-B12D7A54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178335"/>
        <c:axId val="2068173535"/>
      </c:scatterChart>
      <c:valAx>
        <c:axId val="2068178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chemeClr val="tx1"/>
                    </a:solidFill>
                  </a:rPr>
                  <a:t>X1</a:t>
                </a:r>
                <a:endParaRPr lang="ja-JP" alt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.0_ " sourceLinked="0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8173535"/>
        <c:crosses val="autoZero"/>
        <c:crossBetween val="midCat"/>
      </c:valAx>
      <c:valAx>
        <c:axId val="2068173535"/>
        <c:scaling>
          <c:orientation val="minMax"/>
          <c:max val="1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chemeClr val="tx1"/>
                    </a:solidFill>
                  </a:rPr>
                  <a:t>Y</a:t>
                </a:r>
                <a:endParaRPr lang="ja-JP" alt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.0_ " sourceLinked="0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8178335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82376543209875"/>
          <c:y val="0.11210493827160496"/>
          <c:w val="0.82168765432098756"/>
          <c:h val="0.746"/>
        </c:manualLayout>
      </c:layout>
      <c:scatterChart>
        <c:scatterStyle val="lineMarker"/>
        <c:varyColors val="0"/>
        <c:ser>
          <c:idx val="0"/>
          <c:order val="0"/>
          <c:tx>
            <c:strRef>
              <c:f>'7(4)3'!$H$1</c:f>
              <c:strCache>
                <c:ptCount val="1"/>
                <c:pt idx="0">
                  <c:v>Y_r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'7(4)3'!$G$2:$G$26</c:f>
              <c:numCache>
                <c:formatCode>General</c:formatCode>
                <c:ptCount val="25"/>
                <c:pt idx="0">
                  <c:v>32</c:v>
                </c:pt>
                <c:pt idx="1">
                  <c:v>18</c:v>
                </c:pt>
                <c:pt idx="2">
                  <c:v>21</c:v>
                </c:pt>
                <c:pt idx="3">
                  <c:v>17</c:v>
                </c:pt>
                <c:pt idx="4">
                  <c:v>14</c:v>
                </c:pt>
                <c:pt idx="5">
                  <c:v>28</c:v>
                </c:pt>
                <c:pt idx="6">
                  <c:v>2</c:v>
                </c:pt>
                <c:pt idx="7">
                  <c:v>31</c:v>
                </c:pt>
                <c:pt idx="8">
                  <c:v>21</c:v>
                </c:pt>
                <c:pt idx="9">
                  <c:v>25</c:v>
                </c:pt>
                <c:pt idx="10">
                  <c:v>5</c:v>
                </c:pt>
                <c:pt idx="11">
                  <c:v>13</c:v>
                </c:pt>
                <c:pt idx="12">
                  <c:v>23</c:v>
                </c:pt>
                <c:pt idx="13">
                  <c:v>20</c:v>
                </c:pt>
                <c:pt idx="14">
                  <c:v>15</c:v>
                </c:pt>
                <c:pt idx="15">
                  <c:v>10</c:v>
                </c:pt>
                <c:pt idx="16">
                  <c:v>18</c:v>
                </c:pt>
                <c:pt idx="17">
                  <c:v>13</c:v>
                </c:pt>
                <c:pt idx="18">
                  <c:v>22</c:v>
                </c:pt>
                <c:pt idx="19">
                  <c:v>9</c:v>
                </c:pt>
                <c:pt idx="20">
                  <c:v>8</c:v>
                </c:pt>
                <c:pt idx="21">
                  <c:v>18</c:v>
                </c:pt>
                <c:pt idx="22">
                  <c:v>21</c:v>
                </c:pt>
                <c:pt idx="23">
                  <c:v>13</c:v>
                </c:pt>
                <c:pt idx="24">
                  <c:v>10</c:v>
                </c:pt>
              </c:numCache>
            </c:numRef>
          </c:xVal>
          <c:yVal>
            <c:numRef>
              <c:f>'7(4)3'!$H$2:$H$26</c:f>
              <c:numCache>
                <c:formatCode>General</c:formatCode>
                <c:ptCount val="25"/>
                <c:pt idx="0">
                  <c:v>0.99939422511335296</c:v>
                </c:pt>
                <c:pt idx="1">
                  <c:v>0.97921490536034062</c:v>
                </c:pt>
                <c:pt idx="2">
                  <c:v>1.0364822610718587</c:v>
                </c:pt>
                <c:pt idx="3">
                  <c:v>0.98490942631067091</c:v>
                </c:pt>
                <c:pt idx="4">
                  <c:v>0.95192691390229345</c:v>
                </c:pt>
                <c:pt idx="5">
                  <c:v>1.0379980729302343</c:v>
                </c:pt>
                <c:pt idx="6">
                  <c:v>-4.6182227713259839E-2</c:v>
                </c:pt>
                <c:pt idx="7">
                  <c:v>1.0389417366178701</c:v>
                </c:pt>
                <c:pt idx="8">
                  <c:v>0.98606539499306545</c:v>
                </c:pt>
                <c:pt idx="9">
                  <c:v>1.0195289942787114</c:v>
                </c:pt>
                <c:pt idx="10">
                  <c:v>1.0027064229398013</c:v>
                </c:pt>
                <c:pt idx="11">
                  <c:v>3.3376820270864437E-2</c:v>
                </c:pt>
                <c:pt idx="12">
                  <c:v>0.95564990568355368</c:v>
                </c:pt>
                <c:pt idx="13">
                  <c:v>1.3343833965020681E-2</c:v>
                </c:pt>
                <c:pt idx="14">
                  <c:v>3.7665759886069274E-2</c:v>
                </c:pt>
                <c:pt idx="15">
                  <c:v>1.0907019174652244E-2</c:v>
                </c:pt>
                <c:pt idx="16">
                  <c:v>3.7035177284226388E-2</c:v>
                </c:pt>
                <c:pt idx="17">
                  <c:v>1.0351440830935335</c:v>
                </c:pt>
                <c:pt idx="18">
                  <c:v>1.0284563963142683</c:v>
                </c:pt>
                <c:pt idx="19">
                  <c:v>-1.2926143611439922E-2</c:v>
                </c:pt>
                <c:pt idx="20">
                  <c:v>-3.9707238698785036E-2</c:v>
                </c:pt>
                <c:pt idx="21">
                  <c:v>2.9562533847218821E-2</c:v>
                </c:pt>
                <c:pt idx="22">
                  <c:v>1.0300029121733618</c:v>
                </c:pt>
                <c:pt idx="23">
                  <c:v>-2.2814821633184202E-2</c:v>
                </c:pt>
                <c:pt idx="24">
                  <c:v>2.4321799387754084E-2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7C-4ED6-AB11-0DB10BF94918}"/>
            </c:ext>
          </c:extLst>
        </c:ser>
        <c:ser>
          <c:idx val="1"/>
          <c:order val="1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'7(4)3'!$J$34:$J$84</c:f>
              <c:numCache>
                <c:formatCode>General</c:formatCode>
                <c:ptCount val="5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</c:numCache>
            </c:numRef>
          </c:xVal>
          <c:yVal>
            <c:numRef>
              <c:f>'7(4)3'!$K$34:$K$84</c:f>
              <c:numCache>
                <c:formatCode>General</c:formatCode>
                <c:ptCount val="51"/>
                <c:pt idx="0">
                  <c:v>4.0157792563572468E-3</c:v>
                </c:pt>
                <c:pt idx="1">
                  <c:v>4.9861132259497055E-3</c:v>
                </c:pt>
                <c:pt idx="2">
                  <c:v>6.1894522462111771E-3</c:v>
                </c:pt>
                <c:pt idx="3">
                  <c:v>7.6809609842547893E-3</c:v>
                </c:pt>
                <c:pt idx="4">
                  <c:v>9.5284413428582994E-3</c:v>
                </c:pt>
                <c:pt idx="5">
                  <c:v>1.1815000193158322E-2</c:v>
                </c:pt>
                <c:pt idx="6">
                  <c:v>1.4642157488196996E-2</c:v>
                </c:pt>
                <c:pt idx="7">
                  <c:v>1.8133398437740814E-2</c:v>
                </c:pt>
                <c:pt idx="8">
                  <c:v>2.2438126493205934E-2</c:v>
                </c:pt>
                <c:pt idx="9">
                  <c:v>2.7735896559593916E-2</c:v>
                </c:pt>
                <c:pt idx="10">
                  <c:v>3.4240687974115752E-2</c:v>
                </c:pt>
                <c:pt idx="11">
                  <c:v>4.2204800717997946E-2</c:v>
                </c:pt>
                <c:pt idx="12">
                  <c:v>5.1921713745829587E-2</c:v>
                </c:pt>
                <c:pt idx="13">
                  <c:v>6.3726926371838452E-2</c:v>
                </c:pt>
                <c:pt idx="14">
                  <c:v>7.7995426039856347E-2</c:v>
                </c:pt>
                <c:pt idx="15">
                  <c:v>9.5134038081646916E-2</c:v>
                </c:pt>
                <c:pt idx="16">
                  <c:v>0.11556662318471483</c:v>
                </c:pt>
                <c:pt idx="17">
                  <c:v>0.13971008365847085</c:v>
                </c:pt>
                <c:pt idx="18">
                  <c:v>0.1679396899047674</c:v>
                </c:pt>
                <c:pt idx="19">
                  <c:v>0.20054365086140535</c:v>
                </c:pt>
                <c:pt idx="20">
                  <c:v>0.23766934337748244</c:v>
                </c:pt>
                <c:pt idx="21">
                  <c:v>0.2792670878075062</c:v>
                </c:pt>
                <c:pt idx="22">
                  <c:v>0.32504113603629226</c:v>
                </c:pt>
                <c:pt idx="23">
                  <c:v>0.37442024768162008</c:v>
                </c:pt>
                <c:pt idx="24">
                  <c:v>0.42656006686471476</c:v>
                </c:pt>
                <c:pt idx="25">
                  <c:v>0.48038507164000332</c:v>
                </c:pt>
                <c:pt idx="26">
                  <c:v>3.4240687974115752E-2</c:v>
                </c:pt>
                <c:pt idx="27">
                  <c:v>4.2204800717997946E-2</c:v>
                </c:pt>
                <c:pt idx="28">
                  <c:v>5.1921713745829587E-2</c:v>
                </c:pt>
                <c:pt idx="29">
                  <c:v>6.3726926371838452E-2</c:v>
                </c:pt>
                <c:pt idx="30">
                  <c:v>7.7995426039856347E-2</c:v>
                </c:pt>
                <c:pt idx="31">
                  <c:v>9.5134038081646916E-2</c:v>
                </c:pt>
                <c:pt idx="32">
                  <c:v>0.11556662318471483</c:v>
                </c:pt>
                <c:pt idx="33">
                  <c:v>0.13971008365847085</c:v>
                </c:pt>
                <c:pt idx="34">
                  <c:v>0.1679396899047674</c:v>
                </c:pt>
                <c:pt idx="35">
                  <c:v>0.20054365086140535</c:v>
                </c:pt>
                <c:pt idx="36">
                  <c:v>0.23766934337748244</c:v>
                </c:pt>
                <c:pt idx="37">
                  <c:v>0.2792670878075062</c:v>
                </c:pt>
                <c:pt idx="38">
                  <c:v>0.32504113603629226</c:v>
                </c:pt>
                <c:pt idx="39">
                  <c:v>0.37442024768162008</c:v>
                </c:pt>
                <c:pt idx="40">
                  <c:v>0.42656006686471476</c:v>
                </c:pt>
                <c:pt idx="41">
                  <c:v>0.48038507164000332</c:v>
                </c:pt>
                <c:pt idx="42">
                  <c:v>0.53466927777714846</c:v>
                </c:pt>
                <c:pt idx="43">
                  <c:v>0.58814447424311778</c:v>
                </c:pt>
                <c:pt idx="44">
                  <c:v>0.63961649175286472</c:v>
                </c:pt>
                <c:pt idx="45">
                  <c:v>0.68806747309894667</c:v>
                </c:pt>
                <c:pt idx="46">
                  <c:v>0.73272649423754643</c:v>
                </c:pt>
                <c:pt idx="47">
                  <c:v>0.77310017286567811</c:v>
                </c:pt>
                <c:pt idx="48">
                  <c:v>0.80896515523567625</c:v>
                </c:pt>
                <c:pt idx="49">
                  <c:v>0.8403319473489953</c:v>
                </c:pt>
                <c:pt idx="50">
                  <c:v>0.86739273607299816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7C-4ED6-AB11-0DB10BF9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8178335"/>
        <c:axId val="2068173535"/>
      </c:scatterChart>
      <c:valAx>
        <c:axId val="2068178335"/>
        <c:scaling>
          <c:orientation val="minMax"/>
          <c:max val="4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chemeClr val="tx1"/>
                    </a:solidFill>
                  </a:rPr>
                  <a:t>X2</a:t>
                </a:r>
                <a:endParaRPr lang="ja-JP" alt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8173535"/>
        <c:crosses val="autoZero"/>
        <c:crossBetween val="midCat"/>
        <c:majorUnit val="10"/>
        <c:minorUnit val="5"/>
      </c:valAx>
      <c:valAx>
        <c:axId val="2068173535"/>
        <c:scaling>
          <c:orientation val="minMax"/>
          <c:max val="1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chemeClr val="tx1"/>
                    </a:solidFill>
                  </a:rPr>
                  <a:t>Y</a:t>
                </a:r>
                <a:endParaRPr lang="ja-JP" alt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.0_ " sourceLinked="0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8178335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37913071323602"/>
          <c:y val="9.2777780017496689E-2"/>
          <c:w val="0.80907116118681877"/>
          <c:h val="0.693333560081809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'7(5)1forest'!$E$52:$E$58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plus>
            <c:minus>
              <c:numRef>
                <c:f>'7(5)1forest'!$E$52:$E$58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'7(5)1forest'!$C$52:$C$58</c:f>
              <c:numCache>
                <c:formatCode>General</c:formatCode>
                <c:ptCount val="7"/>
                <c:pt idx="0">
                  <c:v>-1</c:v>
                </c:pt>
                <c:pt idx="1">
                  <c:v>-1</c:v>
                </c:pt>
                <c:pt idx="2">
                  <c:v>-0.25</c:v>
                </c:pt>
                <c:pt idx="3">
                  <c:v>-0.25</c:v>
                </c:pt>
                <c:pt idx="4">
                  <c:v>-0.5</c:v>
                </c:pt>
                <c:pt idx="5">
                  <c:v>1</c:v>
                </c:pt>
                <c:pt idx="6">
                  <c:v>1</c:v>
                </c:pt>
              </c:numCache>
            </c:numRef>
          </c:xVal>
          <c:yVal>
            <c:numRef>
              <c:f>'7(5)1forest'!$A$52:$A$58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0-4DD5-8E1F-567A9020F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673328"/>
        <c:axId val="1"/>
      </c:scatterChart>
      <c:valAx>
        <c:axId val="2060673328"/>
        <c:scaling>
          <c:orientation val="minMax"/>
          <c:max val="3"/>
          <c:min val="-3"/>
        </c:scaling>
        <c:delete val="0"/>
        <c:axPos val="t"/>
        <c:minorGridlines/>
        <c:title>
          <c:tx>
            <c:rich>
              <a:bodyPr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altLang="ja-JP" sz="1100" b="0">
                    <a:latin typeface="Arial" pitchFamily="34" charset="0"/>
                    <a:cs typeface="Arial" pitchFamily="34" charset="0"/>
                  </a:rPr>
                  <a:t>ln ( OR</a:t>
                </a:r>
                <a:r>
                  <a:rPr lang="en-US" altLang="ja-JP" sz="1100" b="0" baseline="0">
                    <a:latin typeface="Arial" pitchFamily="34" charset="0"/>
                    <a:cs typeface="Arial" pitchFamily="34" charset="0"/>
                  </a:rPr>
                  <a:t> )</a:t>
                </a:r>
                <a:endParaRPr lang="ja-JP" altLang="en-US" sz="11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6796261932226629"/>
              <c:y val="0.89197554778496135"/>
            </c:manualLayout>
          </c:layout>
          <c:overlay val="0"/>
        </c:title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At val="8"/>
        <c:crossBetween val="midCat"/>
        <c:majorUnit val="1"/>
        <c:minorUnit val="1"/>
      </c:valAx>
      <c:valAx>
        <c:axId val="1"/>
        <c:scaling>
          <c:orientation val="maxMin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altLang="en-US" sz="1100" b="0">
                    <a:latin typeface="Arial" pitchFamily="34" charset="0"/>
                    <a:cs typeface="Arial" pitchFamily="34" charset="0"/>
                  </a:rPr>
                  <a:t>Factor</a:t>
                </a:r>
              </a:p>
            </c:rich>
          </c:tx>
          <c:layout>
            <c:manualLayout>
              <c:xMode val="edge"/>
              <c:yMode val="edge"/>
              <c:x val="2.9859070164000204E-2"/>
              <c:y val="0.3643940194376661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2060673328"/>
        <c:crossesAt val="-4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37913071323602"/>
          <c:y val="9.2777780017496689E-2"/>
          <c:w val="0.80907116118681877"/>
          <c:h val="0.693333560081809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'7(5)1forest'!$Q$52:$Q$58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plus>
            <c:minus>
              <c:numRef>
                <c:f>'7(5)1forest'!$Q$52:$Q$58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'7(5)1forest'!$O$52:$O$58</c:f>
              <c:numCache>
                <c:formatCode>General</c:formatCode>
                <c:ptCount val="7"/>
                <c:pt idx="0">
                  <c:v>-1</c:v>
                </c:pt>
                <c:pt idx="1">
                  <c:v>-1</c:v>
                </c:pt>
                <c:pt idx="2">
                  <c:v>-0.25</c:v>
                </c:pt>
                <c:pt idx="3">
                  <c:v>-0.25</c:v>
                </c:pt>
                <c:pt idx="4">
                  <c:v>-0.5</c:v>
                </c:pt>
                <c:pt idx="5">
                  <c:v>1</c:v>
                </c:pt>
                <c:pt idx="6">
                  <c:v>1</c:v>
                </c:pt>
              </c:numCache>
            </c:numRef>
          </c:xVal>
          <c:yVal>
            <c:numRef>
              <c:f>'7(5)1forest'!$M$52:$M$58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ED-4AA7-AADF-ECEDC2A07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661328"/>
        <c:axId val="1"/>
      </c:scatterChart>
      <c:valAx>
        <c:axId val="2060661328"/>
        <c:scaling>
          <c:orientation val="minMax"/>
          <c:max val="3"/>
          <c:min val="-3"/>
        </c:scaling>
        <c:delete val="0"/>
        <c:axPos val="t"/>
        <c:minorGridlines/>
        <c:title>
          <c:tx>
            <c:rich>
              <a:bodyPr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altLang="ja-JP" sz="1100" b="0">
                    <a:latin typeface="Arial" pitchFamily="34" charset="0"/>
                    <a:cs typeface="Arial" pitchFamily="34" charset="0"/>
                  </a:rPr>
                  <a:t>ln ( HR</a:t>
                </a:r>
                <a:r>
                  <a:rPr lang="en-US" altLang="ja-JP" sz="1100" b="0" baseline="0">
                    <a:latin typeface="Arial" pitchFamily="34" charset="0"/>
                    <a:cs typeface="Arial" pitchFamily="34" charset="0"/>
                  </a:rPr>
                  <a:t> )</a:t>
                </a:r>
                <a:endParaRPr lang="ja-JP" altLang="en-US" sz="11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6796256989615431"/>
              <c:y val="0.89197554778496135"/>
            </c:manualLayout>
          </c:layout>
          <c:overlay val="0"/>
        </c:title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At val="8"/>
        <c:crossBetween val="midCat"/>
        <c:majorUnit val="1"/>
        <c:minorUnit val="1"/>
      </c:valAx>
      <c:valAx>
        <c:axId val="1"/>
        <c:scaling>
          <c:orientation val="maxMin"/>
          <c:min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altLang="en-US" sz="1100" b="0">
                    <a:latin typeface="Arial" pitchFamily="34" charset="0"/>
                    <a:cs typeface="Arial" pitchFamily="34" charset="0"/>
                  </a:rPr>
                  <a:t>Factor</a:t>
                </a:r>
              </a:p>
            </c:rich>
          </c:tx>
          <c:layout>
            <c:manualLayout>
              <c:xMode val="edge"/>
              <c:yMode val="edge"/>
              <c:x val="2.9859180645897522E-2"/>
              <c:y val="0.364394019437666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2060661328"/>
        <c:crossesAt val="-4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37913071323602"/>
          <c:y val="9.2777780017496689E-2"/>
          <c:w val="0.80907116118681877"/>
          <c:h val="0.693333560081809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'7(5)1forest'!$E$3:$E$9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plus>
            <c:minus>
              <c:numRef>
                <c:f>'7(5)1forest'!$E$3:$E$9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'7(5)1forest'!$C$3:$C$9</c:f>
              <c:numCache>
                <c:formatCode>General</c:formatCode>
                <c:ptCount val="7"/>
                <c:pt idx="0">
                  <c:v>-1</c:v>
                </c:pt>
                <c:pt idx="1">
                  <c:v>-1</c:v>
                </c:pt>
                <c:pt idx="2">
                  <c:v>-0.25</c:v>
                </c:pt>
                <c:pt idx="3">
                  <c:v>-0.25</c:v>
                </c:pt>
                <c:pt idx="4">
                  <c:v>-0.5</c:v>
                </c:pt>
                <c:pt idx="5">
                  <c:v>1</c:v>
                </c:pt>
                <c:pt idx="6">
                  <c:v>1</c:v>
                </c:pt>
              </c:numCache>
            </c:numRef>
          </c:xVal>
          <c:yVal>
            <c:numRef>
              <c:f>'7(5)1forest'!$A$3:$A$9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55-4AE9-84CB-1008EA59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666608"/>
        <c:axId val="1"/>
      </c:scatterChart>
      <c:valAx>
        <c:axId val="2060666608"/>
        <c:scaling>
          <c:orientation val="minMax"/>
          <c:max val="3"/>
          <c:min val="-3"/>
        </c:scaling>
        <c:delete val="0"/>
        <c:axPos val="t"/>
        <c:minorGridlines/>
        <c:title>
          <c:tx>
            <c:rich>
              <a:bodyPr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altLang="ja-JP" sz="1100" b="0">
                    <a:latin typeface="Arial" pitchFamily="34" charset="0"/>
                    <a:cs typeface="Arial" pitchFamily="34" charset="0"/>
                  </a:rPr>
                  <a:t>log10 ( OR</a:t>
                </a:r>
                <a:r>
                  <a:rPr lang="en-US" altLang="ja-JP" sz="1100" b="0" baseline="0">
                    <a:latin typeface="Arial" pitchFamily="34" charset="0"/>
                    <a:cs typeface="Arial" pitchFamily="34" charset="0"/>
                  </a:rPr>
                  <a:t> )</a:t>
                </a:r>
                <a:endParaRPr lang="ja-JP" altLang="en-US" sz="11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6796254281774097"/>
              <c:y val="0.89197554778496135"/>
            </c:manualLayout>
          </c:layout>
          <c:overlay val="0"/>
        </c:title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At val="8"/>
        <c:crossBetween val="midCat"/>
        <c:majorUnit val="1"/>
        <c:minorUnit val="1"/>
      </c:valAx>
      <c:valAx>
        <c:axId val="1"/>
        <c:scaling>
          <c:orientation val="maxMin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altLang="en-US" sz="1100" b="0">
                    <a:latin typeface="Arial" pitchFamily="34" charset="0"/>
                    <a:cs typeface="Arial" pitchFamily="34" charset="0"/>
                  </a:rPr>
                  <a:t>Factor</a:t>
                </a:r>
              </a:p>
            </c:rich>
          </c:tx>
          <c:layout>
            <c:manualLayout>
              <c:xMode val="edge"/>
              <c:yMode val="edge"/>
              <c:x val="2.9858979491970285E-2"/>
              <c:y val="0.3643940194376661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2060666608"/>
        <c:crossesAt val="-4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37913071323602"/>
          <c:y val="9.2777780017496689E-2"/>
          <c:w val="0.80907116118681877"/>
          <c:h val="0.693333560081809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'7(5)1forest'!$Q$52:$Q$58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plus>
            <c:minus>
              <c:numRef>
                <c:f>'7(5)1forest'!$Q$52:$Q$58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'7(5)1forest'!$O$52:$O$58</c:f>
              <c:numCache>
                <c:formatCode>General</c:formatCode>
                <c:ptCount val="7"/>
                <c:pt idx="0">
                  <c:v>-1</c:v>
                </c:pt>
                <c:pt idx="1">
                  <c:v>-1</c:v>
                </c:pt>
                <c:pt idx="2">
                  <c:v>-0.25</c:v>
                </c:pt>
                <c:pt idx="3">
                  <c:v>-0.25</c:v>
                </c:pt>
                <c:pt idx="4">
                  <c:v>-0.5</c:v>
                </c:pt>
                <c:pt idx="5">
                  <c:v>1</c:v>
                </c:pt>
                <c:pt idx="6">
                  <c:v>1</c:v>
                </c:pt>
              </c:numCache>
            </c:numRef>
          </c:xVal>
          <c:yVal>
            <c:numRef>
              <c:f>'7(5)1forest'!$M$52:$M$58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D7-493D-AB01-29BE64D87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5926480"/>
        <c:axId val="1"/>
      </c:scatterChart>
      <c:valAx>
        <c:axId val="1595926480"/>
        <c:scaling>
          <c:orientation val="minMax"/>
          <c:max val="3"/>
          <c:min val="-3"/>
        </c:scaling>
        <c:delete val="0"/>
        <c:axPos val="t"/>
        <c:minorGridlines/>
        <c:title>
          <c:tx>
            <c:rich>
              <a:bodyPr/>
              <a:lstStyle/>
              <a:p>
                <a:pPr>
                  <a:defRPr sz="1200" b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defRPr>
                </a:pPr>
                <a:r>
                  <a:rPr lang="en-US" altLang="ja-JP" sz="1200" b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rPr>
                  <a:t>ln ( HR</a:t>
                </a:r>
                <a:r>
                  <a:rPr lang="en-US" altLang="ja-JP" sz="1200" b="0" baseline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rPr>
                  <a:t> )</a:t>
                </a:r>
                <a:endParaRPr lang="ja-JP" altLang="en-US" sz="1200" b="0">
                  <a:solidFill>
                    <a:sysClr val="windowText" lastClr="000000"/>
                  </a:solidFill>
                  <a:latin typeface="+mn-lt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6796256989615431"/>
              <c:y val="0.89197554778496135"/>
            </c:manualLayout>
          </c:layout>
          <c:overlay val="0"/>
        </c:title>
        <c:numFmt formatCode="General" sourceLinked="1"/>
        <c:majorTickMark val="out"/>
        <c:minorTickMark val="out"/>
        <c:tickLblPos val="high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At val="8"/>
        <c:crossBetween val="midCat"/>
        <c:majorUnit val="1"/>
        <c:minorUnit val="1"/>
      </c:valAx>
      <c:valAx>
        <c:axId val="1"/>
        <c:scaling>
          <c:orientation val="maxMin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defRPr>
                </a:pPr>
                <a:r>
                  <a:rPr lang="en-US" altLang="en-US" sz="1200" b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rPr>
                  <a:t>Factor</a:t>
                </a:r>
              </a:p>
            </c:rich>
          </c:tx>
          <c:layout>
            <c:manualLayout>
              <c:xMode val="edge"/>
              <c:yMode val="edge"/>
              <c:x val="4.9678214731585506E-2"/>
              <c:y val="0.33806716417910454"/>
            </c:manualLayout>
          </c:layout>
          <c:overlay val="0"/>
        </c:title>
        <c:numFmt formatCode="General" sourceLinked="1"/>
        <c:majorTickMark val="in"/>
        <c:minorTickMark val="in"/>
        <c:tickLblPos val="none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1595926480"/>
        <c:crossesAt val="-4"/>
        <c:crossBetween val="midCat"/>
        <c:minorUnit val="1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 w="9525"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37913071323602"/>
          <c:y val="9.2777780017496689E-2"/>
          <c:w val="0.80907116118681877"/>
          <c:h val="0.693333560081809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'7(5)1forest'!$AG$3:$AG$9</c:f>
                <c:numCache>
                  <c:formatCode>General</c:formatCode>
                  <c:ptCount val="7"/>
                  <c:pt idx="0">
                    <c:v>0.23261613764082356</c:v>
                  </c:pt>
                  <c:pt idx="1">
                    <c:v>0.94733536106728211</c:v>
                  </c:pt>
                  <c:pt idx="2">
                    <c:v>0.16863132343039344</c:v>
                  </c:pt>
                  <c:pt idx="3">
                    <c:v>0.49244836724999985</c:v>
                  </c:pt>
                  <c:pt idx="4">
                    <c:v>0.1313302067379577</c:v>
                  </c:pt>
                  <c:pt idx="5">
                    <c:v>1.7188136905446192</c:v>
                  </c:pt>
                  <c:pt idx="6">
                    <c:v>6.9999141274268712</c:v>
                  </c:pt>
                </c:numCache>
              </c:numRef>
            </c:plus>
            <c:minus>
              <c:numRef>
                <c:f>'7(5)1forest'!$AF$3:$AF$9</c:f>
                <c:numCache>
                  <c:formatCode>General</c:formatCode>
                  <c:ptCount val="7"/>
                  <c:pt idx="0">
                    <c:v>0.14250678563200361</c:v>
                  </c:pt>
                  <c:pt idx="1">
                    <c:v>0.26497968441212932</c:v>
                  </c:pt>
                  <c:pt idx="2">
                    <c:v>0.13861701100975776</c:v>
                  </c:pt>
                  <c:pt idx="3">
                    <c:v>0.3016868675503705</c:v>
                  </c:pt>
                  <c:pt idx="4">
                    <c:v>0.10795503672141687</c:v>
                  </c:pt>
                  <c:pt idx="5">
                    <c:v>1.0529906335131587</c:v>
                  </c:pt>
                  <c:pt idx="6">
                    <c:v>1.9579497531981631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'7(5)1forest'!$Y$3:$Y$9</c:f>
              <c:numCache>
                <c:formatCode>General</c:formatCode>
                <c:ptCount val="7"/>
                <c:pt idx="0">
                  <c:v>0.36787944117144233</c:v>
                </c:pt>
                <c:pt idx="1">
                  <c:v>0.36787944117144233</c:v>
                </c:pt>
                <c:pt idx="2">
                  <c:v>0.77880078307140488</c:v>
                </c:pt>
                <c:pt idx="3">
                  <c:v>0.77880078307140488</c:v>
                </c:pt>
                <c:pt idx="4">
                  <c:v>0.60653065971263342</c:v>
                </c:pt>
                <c:pt idx="5">
                  <c:v>2.7182818284590451</c:v>
                </c:pt>
                <c:pt idx="6">
                  <c:v>2.7182818284590451</c:v>
                </c:pt>
              </c:numCache>
            </c:numRef>
          </c:xVal>
          <c:yVal>
            <c:numRef>
              <c:f>'7(5)1forest'!$X$3:$X$9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0F-4DAC-A5A6-2A69DC4D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5515872"/>
        <c:axId val="1"/>
      </c:scatterChart>
      <c:valAx>
        <c:axId val="1595515872"/>
        <c:scaling>
          <c:logBase val="10"/>
          <c:orientation val="minMax"/>
          <c:max val="100"/>
          <c:min val="0.01"/>
        </c:scaling>
        <c:delete val="0"/>
        <c:axPos val="t"/>
        <c:minorGridlines/>
        <c:title>
          <c:tx>
            <c:rich>
              <a:bodyPr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altLang="ja-JP" sz="1100" b="0">
                    <a:latin typeface="Arial" pitchFamily="34" charset="0"/>
                    <a:cs typeface="Arial" pitchFamily="34" charset="0"/>
                  </a:rPr>
                  <a:t>OR</a:t>
                </a:r>
                <a:endParaRPr lang="ja-JP" altLang="en-US" sz="11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50014991575834677"/>
              <c:y val="0.89197554778496135"/>
            </c:manualLayout>
          </c:layout>
          <c:overlay val="0"/>
        </c:title>
        <c:numFmt formatCode="General" sourceLinked="1"/>
        <c:majorTickMark val="in"/>
        <c:minorTickMark val="none"/>
        <c:tickLblPos val="high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At val="8"/>
        <c:crossBetween val="midCat"/>
        <c:majorUnit val="1"/>
        <c:minorUnit val="1"/>
      </c:valAx>
      <c:valAx>
        <c:axId val="1"/>
        <c:scaling>
          <c:orientation val="maxMin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latin typeface="Arial" pitchFamily="34" charset="0"/>
                    <a:cs typeface="Arial" pitchFamily="34" charset="0"/>
                  </a:defRPr>
                </a:pPr>
                <a:r>
                  <a:rPr lang="en-US" altLang="en-US" sz="1100" b="0">
                    <a:latin typeface="Arial" pitchFamily="34" charset="0"/>
                    <a:cs typeface="Arial" pitchFamily="34" charset="0"/>
                  </a:rPr>
                  <a:t>Factor</a:t>
                </a:r>
              </a:p>
            </c:rich>
          </c:tx>
          <c:layout>
            <c:manualLayout>
              <c:xMode val="edge"/>
              <c:yMode val="edge"/>
              <c:x val="2.9859138786690963E-2"/>
              <c:y val="0.3643940194376661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1595515872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37913071323602"/>
          <c:y val="9.2777780017496689E-2"/>
          <c:w val="0.80907116118681877"/>
          <c:h val="0.693333560081809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</c:marker>
          <c:errBars>
            <c:errDir val="x"/>
            <c:errBarType val="both"/>
            <c:errValType val="cust"/>
            <c:noEndCap val="0"/>
            <c:plus>
              <c:numRef>
                <c:f>'7(5)1forest'!$Q$52:$Q$58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plus>
            <c:minus>
              <c:numRef>
                <c:f>'7(5)1forest'!$Q$52:$Q$58</c:f>
                <c:numCache>
                  <c:formatCode>General</c:formatCode>
                  <c:ptCount val="7"/>
                  <c:pt idx="0">
                    <c:v>0.49</c:v>
                  </c:pt>
                  <c:pt idx="1">
                    <c:v>1.274</c:v>
                  </c:pt>
                  <c:pt idx="2">
                    <c:v>0.19600000000000001</c:v>
                  </c:pt>
                  <c:pt idx="3">
                    <c:v>0.49</c:v>
                  </c:pt>
                  <c:pt idx="4">
                    <c:v>0.19600000000000001</c:v>
                  </c:pt>
                  <c:pt idx="5">
                    <c:v>0.49</c:v>
                  </c:pt>
                  <c:pt idx="6">
                    <c:v>1.274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errBars>
            <c:errDir val="y"/>
            <c:errBarType val="both"/>
            <c:errValType val="fixedVal"/>
            <c:noEndCap val="0"/>
            <c:val val="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'7(5)1forest'!$O$52:$O$58</c:f>
              <c:numCache>
                <c:formatCode>General</c:formatCode>
                <c:ptCount val="7"/>
                <c:pt idx="0">
                  <c:v>-1</c:v>
                </c:pt>
                <c:pt idx="1">
                  <c:v>-1</c:v>
                </c:pt>
                <c:pt idx="2">
                  <c:v>-0.25</c:v>
                </c:pt>
                <c:pt idx="3">
                  <c:v>-0.25</c:v>
                </c:pt>
                <c:pt idx="4">
                  <c:v>-0.5</c:v>
                </c:pt>
                <c:pt idx="5">
                  <c:v>1</c:v>
                </c:pt>
                <c:pt idx="6">
                  <c:v>1</c:v>
                </c:pt>
              </c:numCache>
            </c:numRef>
          </c:xVal>
          <c:yVal>
            <c:numRef>
              <c:f>'7(5)1forest'!$M$52:$M$58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C4-45E1-A4E6-B0302ECD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5926480"/>
        <c:axId val="1"/>
      </c:scatterChart>
      <c:valAx>
        <c:axId val="1595926480"/>
        <c:scaling>
          <c:orientation val="minMax"/>
          <c:max val="3"/>
          <c:min val="-3"/>
        </c:scaling>
        <c:delete val="0"/>
        <c:axPos val="t"/>
        <c:minorGridlines/>
        <c:title>
          <c:tx>
            <c:rich>
              <a:bodyPr/>
              <a:lstStyle/>
              <a:p>
                <a:pPr>
                  <a:defRPr sz="1200" b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defRPr>
                </a:pPr>
                <a:r>
                  <a:rPr lang="en-US" altLang="ja-JP" sz="1200" b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rPr>
                  <a:t>ln ( OR</a:t>
                </a:r>
                <a:r>
                  <a:rPr lang="en-US" altLang="ja-JP" sz="1200" b="0" baseline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rPr>
                  <a:t> )</a:t>
                </a:r>
                <a:endParaRPr lang="ja-JP" altLang="en-US" sz="1200" b="0">
                  <a:solidFill>
                    <a:sysClr val="windowText" lastClr="000000"/>
                  </a:solidFill>
                  <a:latin typeface="+mn-lt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6796256989615431"/>
              <c:y val="0.89197554778496135"/>
            </c:manualLayout>
          </c:layout>
          <c:overlay val="0"/>
        </c:title>
        <c:numFmt formatCode="General" sourceLinked="1"/>
        <c:majorTickMark val="out"/>
        <c:minorTickMark val="out"/>
        <c:tickLblPos val="high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"/>
        <c:crossesAt val="8"/>
        <c:crossBetween val="midCat"/>
        <c:majorUnit val="1"/>
        <c:minorUnit val="1"/>
      </c:valAx>
      <c:valAx>
        <c:axId val="1"/>
        <c:scaling>
          <c:orientation val="maxMin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defRPr>
                </a:pPr>
                <a:r>
                  <a:rPr lang="en-US" altLang="en-US" sz="1200" b="0">
                    <a:solidFill>
                      <a:sysClr val="windowText" lastClr="000000"/>
                    </a:solidFill>
                    <a:latin typeface="+mn-lt"/>
                    <a:cs typeface="Arial" pitchFamily="34" charset="0"/>
                  </a:rPr>
                  <a:t>Factor</a:t>
                </a:r>
              </a:p>
            </c:rich>
          </c:tx>
          <c:layout>
            <c:manualLayout>
              <c:xMode val="edge"/>
              <c:yMode val="edge"/>
              <c:x val="4.9678214731585506E-2"/>
              <c:y val="0.33806716417910454"/>
            </c:manualLayout>
          </c:layout>
          <c:overlay val="0"/>
        </c:title>
        <c:numFmt formatCode="General" sourceLinked="1"/>
        <c:majorTickMark val="in"/>
        <c:minorTickMark val="in"/>
        <c:tickLblPos val="none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ja-JP"/>
          </a:p>
        </c:txPr>
        <c:crossAx val="1595926480"/>
        <c:crossesAt val="-4"/>
        <c:crossBetween val="midCat"/>
        <c:minorUnit val="1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 w="9525"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461010</xdr:colOff>
      <xdr:row>1</xdr:row>
      <xdr:rowOff>152400</xdr:rowOff>
    </xdr:from>
    <xdr:to>
      <xdr:col>13</xdr:col>
      <xdr:colOff>348210</xdr:colOff>
      <xdr:row>15</xdr:row>
      <xdr:rowOff>192000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6010CA-4ED3-C5E3-AF4F-AE640F060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487680</xdr:colOff>
      <xdr:row>16</xdr:row>
      <xdr:rowOff>129540</xdr:rowOff>
    </xdr:from>
    <xdr:to>
      <xdr:col>13</xdr:col>
      <xdr:colOff>374880</xdr:colOff>
      <xdr:row>30</xdr:row>
      <xdr:rowOff>169140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9F5F26-BB44-4C0E-9C5B-F53550F8E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59</xdr:row>
      <xdr:rowOff>76200</xdr:rowOff>
    </xdr:from>
    <xdr:to>
      <xdr:col>7</xdr:col>
      <xdr:colOff>403860</xdr:colOff>
      <xdr:row>76</xdr:row>
      <xdr:rowOff>137160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E1FC08-0518-4472-BF60-86EBAAF55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167640</xdr:colOff>
      <xdr:row>59</xdr:row>
      <xdr:rowOff>76200</xdr:rowOff>
    </xdr:from>
    <xdr:to>
      <xdr:col>19</xdr:col>
      <xdr:colOff>403860</xdr:colOff>
      <xdr:row>76</xdr:row>
      <xdr:rowOff>137160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7067446C-BEAA-4649-9809-630D1A4E9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617220</xdr:colOff>
      <xdr:row>10</xdr:row>
      <xdr:rowOff>30480</xdr:rowOff>
    </xdr:from>
    <xdr:to>
      <xdr:col>8</xdr:col>
      <xdr:colOff>220980</xdr:colOff>
      <xdr:row>27</xdr:row>
      <xdr:rowOff>91440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6C67476-138C-4F67-A262-C3CA6E221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167640</xdr:colOff>
      <xdr:row>13</xdr:row>
      <xdr:rowOff>0</xdr:rowOff>
    </xdr:from>
    <xdr:to>
      <xdr:col>18</xdr:col>
      <xdr:colOff>54840</xdr:colOff>
      <xdr:row>25</xdr:row>
      <xdr:rowOff>45360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9D8D3850-901C-475C-8761-3C6E1EE4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213360</xdr:colOff>
      <xdr:row>9</xdr:row>
      <xdr:rowOff>91440</xdr:rowOff>
    </xdr:from>
    <xdr:to>
      <xdr:col>30</xdr:col>
      <xdr:colOff>434340</xdr:colOff>
      <xdr:row>26</xdr:row>
      <xdr:rowOff>160020</xdr:rowOff>
    </xdr:to>
    <xdr:graphicFrame macro="">
      <xdr:nvGraphicFramePr>
        <xdr:cNvPr id="6" name="グラフ 1">
          <a:extLst>
            <a:ext uri="{FF2B5EF4-FFF2-40B4-BE49-F238E27FC236}">
              <a16:creationId xmlns:a16="http://schemas.microsoft.com/office/drawing/2014/main" id="{10197921-6968-40A0-830E-43C3B13A4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175260</xdr:colOff>
      <xdr:row>13</xdr:row>
      <xdr:rowOff>0</xdr:rowOff>
    </xdr:from>
    <xdr:to>
      <xdr:col>23</xdr:col>
      <xdr:colOff>92940</xdr:colOff>
      <xdr:row>25</xdr:row>
      <xdr:rowOff>45360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id="{799DDD33-9370-4BE9-B5DC-2BE771196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0.54463</cdr:x>
      <cdr:y>0.10109</cdr:y>
    </cdr:from>
    <cdr:to>
      <cdr:x>0.547</cdr:x>
      <cdr:y>0.76769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F3B908BC-66BE-CFB7-6BFB-8FD52B504228}"/>
            </a:ext>
          </a:extLst>
        </cdr:cNvPr>
        <cdr:cNvCxnSpPr/>
      </cdr:nvCxnSpPr>
      <cdr:spPr>
        <a:xfrm xmlns:a="http://schemas.openxmlformats.org/drawingml/2006/main">
          <a:off x="1744980" y="243840"/>
          <a:ext cx="7620" cy="160782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0.08548</cdr:x>
      <cdr:y>0.04651</cdr:y>
    </cdr:from>
    <cdr:to>
      <cdr:x>0.15129</cdr:x>
      <cdr:y>0.11434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39725" y="136525"/>
          <a:ext cx="2571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0.54463</cdr:x>
      <cdr:y>0.10109</cdr:y>
    </cdr:from>
    <cdr:to>
      <cdr:x>0.547</cdr:x>
      <cdr:y>0.76769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F3B908BC-66BE-CFB7-6BFB-8FD52B504228}"/>
            </a:ext>
          </a:extLst>
        </cdr:cNvPr>
        <cdr:cNvCxnSpPr/>
      </cdr:nvCxnSpPr>
      <cdr:spPr>
        <a:xfrm xmlns:a="http://schemas.openxmlformats.org/drawingml/2006/main">
          <a:off x="1744980" y="243840"/>
          <a:ext cx="7620" cy="160782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6"/>
  <sheetViews>
    <sheetView tabSelected="1" zoomScale="90" zoomScaleNormal="90" workbookViewId="0"/>
  </sheetViews>
  <sheetFormatPr defaultRowHeight="20.399999999999999" customHeight="1"/>
  <cols>
    <col min="1" max="3" width="9.59765625" style="1" customWidth="1"/>
    <col min="4" max="5" width="10.5" style="1" customWidth="1"/>
    <col min="6" max="6" width="12.296875" style="1" customWidth="1"/>
    <col min="7" max="7" width="5.8984375" style="1" customWidth="1"/>
    <col min="8" max="10" width="9.59765625" style="1" customWidth="1"/>
    <col min="11" max="11" width="10.5" style="1" customWidth="1"/>
    <col min="12" max="16384" width="8.796875" style="1"/>
  </cols>
  <sheetData>
    <row r="1" spans="1:11" ht="20.399999999999999" customHeight="1">
      <c r="A1" s="2" t="s">
        <v>0</v>
      </c>
      <c r="B1" s="2" t="s">
        <v>2</v>
      </c>
      <c r="C1" s="2" t="s">
        <v>4</v>
      </c>
      <c r="D1" s="2" t="s">
        <v>54</v>
      </c>
      <c r="E1" s="2" t="s">
        <v>6</v>
      </c>
      <c r="F1" s="2" t="s">
        <v>55</v>
      </c>
      <c r="H1" s="3" t="s">
        <v>1</v>
      </c>
      <c r="I1" s="3" t="s">
        <v>3</v>
      </c>
      <c r="J1" s="3" t="s">
        <v>5</v>
      </c>
      <c r="K1" s="3" t="s">
        <v>54</v>
      </c>
    </row>
    <row r="2" spans="1:11" ht="20.399999999999999" hidden="1" customHeight="1">
      <c r="A2" s="2">
        <v>1</v>
      </c>
      <c r="B2" s="22">
        <v>62.8</v>
      </c>
      <c r="C2" s="22">
        <v>67.5</v>
      </c>
      <c r="D2" s="2">
        <v>1</v>
      </c>
      <c r="E2" s="2">
        <v>0</v>
      </c>
      <c r="F2" s="2">
        <v>0</v>
      </c>
      <c r="H2" s="3">
        <v>1</v>
      </c>
      <c r="I2" s="21">
        <f ca="1">ROUND(60+RAND()*10,1)</f>
        <v>63.8</v>
      </c>
      <c r="J2" s="21">
        <f ca="1">ROUND(65+RAND()*10,1)</f>
        <v>67.099999999999994</v>
      </c>
      <c r="K2" s="3">
        <f ca="1">ROUND(RAND(),0)</f>
        <v>0</v>
      </c>
    </row>
    <row r="3" spans="1:11" ht="20.399999999999999" hidden="1" customHeight="1">
      <c r="A3" s="2">
        <v>2</v>
      </c>
      <c r="B3" s="22">
        <v>65.2</v>
      </c>
      <c r="C3" s="22">
        <v>65.5</v>
      </c>
      <c r="D3" s="2">
        <v>1</v>
      </c>
      <c r="E3" s="2">
        <v>0</v>
      </c>
      <c r="F3" s="2">
        <v>1</v>
      </c>
      <c r="H3" s="3">
        <f>H2+1</f>
        <v>2</v>
      </c>
      <c r="I3" s="21">
        <f t="shared" ref="I3:I51" ca="1" si="0">ROUND(60+RAND()*10,1)</f>
        <v>66.099999999999994</v>
      </c>
      <c r="J3" s="21">
        <f t="shared" ref="J3:J51" ca="1" si="1">ROUND(65+RAND()*10,1)</f>
        <v>67.900000000000006</v>
      </c>
      <c r="K3" s="3">
        <f t="shared" ref="K3:K18" ca="1" si="2">ROUND(RAND(),0)</f>
        <v>0</v>
      </c>
    </row>
    <row r="4" spans="1:11" ht="20.399999999999999" customHeight="1">
      <c r="A4" s="2">
        <v>3</v>
      </c>
      <c r="B4" s="22">
        <v>67.3</v>
      </c>
      <c r="C4" s="22">
        <v>70.599999999999994</v>
      </c>
      <c r="D4" s="2">
        <v>0</v>
      </c>
      <c r="E4" s="2">
        <v>1</v>
      </c>
      <c r="F4" s="2">
        <v>1</v>
      </c>
      <c r="H4" s="3">
        <f t="shared" ref="H4:H11" si="3">H3+1</f>
        <v>3</v>
      </c>
      <c r="I4" s="21">
        <f t="shared" ca="1" si="0"/>
        <v>69.7</v>
      </c>
      <c r="J4" s="21">
        <f t="shared" ca="1" si="1"/>
        <v>70.5</v>
      </c>
      <c r="K4" s="3">
        <f t="shared" ca="1" si="2"/>
        <v>0</v>
      </c>
    </row>
    <row r="5" spans="1:11" ht="20.399999999999999" hidden="1" customHeight="1">
      <c r="A5" s="2">
        <v>4</v>
      </c>
      <c r="B5" s="22">
        <v>65.900000000000006</v>
      </c>
      <c r="C5" s="22">
        <v>68.2</v>
      </c>
      <c r="D5" s="2">
        <v>1</v>
      </c>
      <c r="E5" s="2">
        <v>1</v>
      </c>
      <c r="F5" s="2">
        <v>0</v>
      </c>
      <c r="H5" s="3">
        <f t="shared" si="3"/>
        <v>4</v>
      </c>
      <c r="I5" s="21">
        <f t="shared" ca="1" si="0"/>
        <v>64.599999999999994</v>
      </c>
      <c r="J5" s="21">
        <f t="shared" ca="1" si="1"/>
        <v>66.099999999999994</v>
      </c>
      <c r="K5" s="3">
        <f t="shared" ca="1" si="2"/>
        <v>1</v>
      </c>
    </row>
    <row r="6" spans="1:11" ht="20.399999999999999" customHeight="1">
      <c r="A6" s="2">
        <v>5</v>
      </c>
      <c r="B6" s="22">
        <v>62.1</v>
      </c>
      <c r="C6" s="22">
        <v>69.2</v>
      </c>
      <c r="D6" s="2">
        <v>0</v>
      </c>
      <c r="E6" s="2">
        <v>1</v>
      </c>
      <c r="F6" s="2">
        <v>1</v>
      </c>
      <c r="H6" s="3">
        <f t="shared" si="3"/>
        <v>5</v>
      </c>
      <c r="I6" s="21">
        <f t="shared" ca="1" si="0"/>
        <v>61.6</v>
      </c>
      <c r="J6" s="21">
        <f t="shared" ca="1" si="1"/>
        <v>65.3</v>
      </c>
      <c r="K6" s="3">
        <f t="shared" ca="1" si="2"/>
        <v>1</v>
      </c>
    </row>
    <row r="7" spans="1:11" ht="20.399999999999999" hidden="1" customHeight="1">
      <c r="A7" s="2">
        <v>6</v>
      </c>
      <c r="B7" s="22">
        <v>61.5</v>
      </c>
      <c r="C7" s="22">
        <v>66.5</v>
      </c>
      <c r="D7" s="2">
        <v>0</v>
      </c>
      <c r="E7" s="2">
        <v>0</v>
      </c>
      <c r="F7" s="2">
        <v>0</v>
      </c>
      <c r="H7" s="3">
        <f t="shared" si="3"/>
        <v>6</v>
      </c>
      <c r="I7" s="21">
        <f t="shared" ca="1" si="0"/>
        <v>65.7</v>
      </c>
      <c r="J7" s="21">
        <f t="shared" ca="1" si="1"/>
        <v>67.400000000000006</v>
      </c>
      <c r="K7" s="3">
        <f t="shared" ca="1" si="2"/>
        <v>1</v>
      </c>
    </row>
    <row r="8" spans="1:11" ht="20.399999999999999" customHeight="1">
      <c r="A8" s="2">
        <v>7</v>
      </c>
      <c r="B8" s="22">
        <v>63.8</v>
      </c>
      <c r="C8" s="22">
        <v>65.5</v>
      </c>
      <c r="D8" s="2">
        <v>0</v>
      </c>
      <c r="E8" s="2">
        <v>1</v>
      </c>
      <c r="F8" s="2">
        <v>1</v>
      </c>
      <c r="H8" s="3">
        <f t="shared" si="3"/>
        <v>7</v>
      </c>
      <c r="I8" s="21">
        <f t="shared" ca="1" si="0"/>
        <v>67.400000000000006</v>
      </c>
      <c r="J8" s="21">
        <f t="shared" ca="1" si="1"/>
        <v>69.7</v>
      </c>
      <c r="K8" s="3">
        <f t="shared" ca="1" si="2"/>
        <v>0</v>
      </c>
    </row>
    <row r="9" spans="1:11" ht="20.399999999999999" hidden="1" customHeight="1">
      <c r="A9" s="2">
        <v>8</v>
      </c>
      <c r="B9" s="22">
        <v>68.900000000000006</v>
      </c>
      <c r="C9" s="22">
        <v>67.599999999999994</v>
      </c>
      <c r="D9" s="2">
        <v>0</v>
      </c>
      <c r="E9" s="2">
        <v>0</v>
      </c>
      <c r="F9" s="2">
        <v>1</v>
      </c>
      <c r="H9" s="3">
        <f t="shared" si="3"/>
        <v>8</v>
      </c>
      <c r="I9" s="21">
        <f t="shared" ca="1" si="0"/>
        <v>62</v>
      </c>
      <c r="J9" s="21">
        <f t="shared" ca="1" si="1"/>
        <v>75</v>
      </c>
      <c r="K9" s="3">
        <f t="shared" ca="1" si="2"/>
        <v>1</v>
      </c>
    </row>
    <row r="10" spans="1:11" ht="20.399999999999999" customHeight="1">
      <c r="A10" s="2">
        <v>9</v>
      </c>
      <c r="B10" s="22">
        <v>62.6</v>
      </c>
      <c r="C10" s="22">
        <v>73.3</v>
      </c>
      <c r="D10" s="2">
        <v>0</v>
      </c>
      <c r="E10" s="2">
        <v>1</v>
      </c>
      <c r="F10" s="2">
        <v>1</v>
      </c>
      <c r="H10" s="3">
        <f t="shared" si="3"/>
        <v>9</v>
      </c>
      <c r="I10" s="21">
        <f t="shared" ca="1" si="0"/>
        <v>65.900000000000006</v>
      </c>
      <c r="J10" s="21">
        <f t="shared" ca="1" si="1"/>
        <v>69.099999999999994</v>
      </c>
      <c r="K10" s="3">
        <f t="shared" ca="1" si="2"/>
        <v>0</v>
      </c>
    </row>
    <row r="11" spans="1:11" ht="20.399999999999999" hidden="1" customHeight="1">
      <c r="A11" s="2">
        <v>10</v>
      </c>
      <c r="B11" s="22">
        <v>65.599999999999994</v>
      </c>
      <c r="C11" s="22">
        <v>67.599999999999994</v>
      </c>
      <c r="D11" s="2">
        <v>1</v>
      </c>
      <c r="E11" s="2">
        <v>1</v>
      </c>
      <c r="F11" s="2">
        <v>0</v>
      </c>
      <c r="H11" s="3">
        <f t="shared" si="3"/>
        <v>10</v>
      </c>
      <c r="I11" s="21">
        <f t="shared" ca="1" si="0"/>
        <v>61.6</v>
      </c>
      <c r="J11" s="21">
        <f t="shared" ca="1" si="1"/>
        <v>65.099999999999994</v>
      </c>
      <c r="K11" s="3">
        <f t="shared" ca="1" si="2"/>
        <v>0</v>
      </c>
    </row>
    <row r="12" spans="1:11" ht="20.399999999999999" customHeight="1">
      <c r="A12" s="2">
        <v>11</v>
      </c>
      <c r="B12" s="22">
        <v>68.3</v>
      </c>
      <c r="C12" s="22">
        <v>72.2</v>
      </c>
      <c r="D12" s="2">
        <v>0</v>
      </c>
      <c r="E12" s="2">
        <v>1</v>
      </c>
      <c r="F12" s="2">
        <v>1</v>
      </c>
      <c r="H12" s="3">
        <f t="shared" ref="H12:H51" si="4">H11+1</f>
        <v>11</v>
      </c>
      <c r="I12" s="21">
        <f t="shared" ca="1" si="0"/>
        <v>64.3</v>
      </c>
      <c r="J12" s="21">
        <f t="shared" ca="1" si="1"/>
        <v>69.400000000000006</v>
      </c>
      <c r="K12" s="3">
        <f t="shared" ca="1" si="2"/>
        <v>1</v>
      </c>
    </row>
    <row r="13" spans="1:11" ht="20.399999999999999" hidden="1" customHeight="1">
      <c r="A13" s="2">
        <v>12</v>
      </c>
      <c r="B13" s="22">
        <v>64.599999999999994</v>
      </c>
      <c r="C13" s="22">
        <v>74.7</v>
      </c>
      <c r="D13" s="2">
        <v>1</v>
      </c>
      <c r="E13" s="2">
        <v>0</v>
      </c>
      <c r="F13" s="2">
        <v>0</v>
      </c>
      <c r="H13" s="3">
        <f t="shared" si="4"/>
        <v>12</v>
      </c>
      <c r="I13" s="21">
        <f t="shared" ca="1" si="0"/>
        <v>63</v>
      </c>
      <c r="J13" s="21">
        <f t="shared" ca="1" si="1"/>
        <v>65.099999999999994</v>
      </c>
      <c r="K13" s="3">
        <f t="shared" ca="1" si="2"/>
        <v>1</v>
      </c>
    </row>
    <row r="14" spans="1:11" ht="20.399999999999999" customHeight="1">
      <c r="A14" s="2">
        <v>13</v>
      </c>
      <c r="B14" s="22">
        <v>62</v>
      </c>
      <c r="C14" s="22">
        <v>73.400000000000006</v>
      </c>
      <c r="D14" s="2">
        <v>0</v>
      </c>
      <c r="E14" s="2">
        <v>1</v>
      </c>
      <c r="F14" s="2">
        <v>1</v>
      </c>
      <c r="H14" s="3">
        <f t="shared" si="4"/>
        <v>13</v>
      </c>
      <c r="I14" s="21">
        <f t="shared" ca="1" si="0"/>
        <v>66.2</v>
      </c>
      <c r="J14" s="21">
        <f t="shared" ca="1" si="1"/>
        <v>65.900000000000006</v>
      </c>
      <c r="K14" s="3">
        <f t="shared" ca="1" si="2"/>
        <v>0</v>
      </c>
    </row>
    <row r="15" spans="1:11" ht="20.399999999999999" customHeight="1">
      <c r="A15" s="2">
        <v>14</v>
      </c>
      <c r="B15" s="22">
        <v>60.4</v>
      </c>
      <c r="C15" s="22">
        <v>73.2</v>
      </c>
      <c r="D15" s="2">
        <v>1</v>
      </c>
      <c r="E15" s="2">
        <v>1</v>
      </c>
      <c r="F15" s="2">
        <v>1</v>
      </c>
      <c r="H15" s="3">
        <f t="shared" si="4"/>
        <v>14</v>
      </c>
      <c r="I15" s="21">
        <f t="shared" ca="1" si="0"/>
        <v>63.6</v>
      </c>
      <c r="J15" s="21">
        <f t="shared" ca="1" si="1"/>
        <v>66.099999999999994</v>
      </c>
      <c r="K15" s="3">
        <f t="shared" ca="1" si="2"/>
        <v>0</v>
      </c>
    </row>
    <row r="16" spans="1:11" ht="20.399999999999999" hidden="1" customHeight="1">
      <c r="A16" s="2">
        <v>15</v>
      </c>
      <c r="B16" s="22">
        <v>63.4</v>
      </c>
      <c r="C16" s="22">
        <v>73.7</v>
      </c>
      <c r="D16" s="2">
        <v>1</v>
      </c>
      <c r="E16" s="2">
        <v>1</v>
      </c>
      <c r="F16" s="2">
        <v>0</v>
      </c>
      <c r="H16" s="3">
        <f t="shared" si="4"/>
        <v>15</v>
      </c>
      <c r="I16" s="21">
        <f t="shared" ca="1" si="0"/>
        <v>70</v>
      </c>
      <c r="J16" s="21">
        <f t="shared" ca="1" si="1"/>
        <v>71.400000000000006</v>
      </c>
      <c r="K16" s="3">
        <f t="shared" ca="1" si="2"/>
        <v>1</v>
      </c>
    </row>
    <row r="17" spans="1:11" ht="20.399999999999999" hidden="1" customHeight="1">
      <c r="A17" s="2">
        <v>16</v>
      </c>
      <c r="B17" s="22">
        <v>62.9</v>
      </c>
      <c r="C17" s="22">
        <v>68.3</v>
      </c>
      <c r="D17" s="2">
        <v>0</v>
      </c>
      <c r="E17" s="2">
        <v>0</v>
      </c>
      <c r="F17" s="2">
        <v>1</v>
      </c>
      <c r="H17" s="3">
        <f t="shared" si="4"/>
        <v>16</v>
      </c>
      <c r="I17" s="21">
        <f t="shared" ca="1" si="0"/>
        <v>68.900000000000006</v>
      </c>
      <c r="J17" s="21">
        <f t="shared" ca="1" si="1"/>
        <v>69.5</v>
      </c>
      <c r="K17" s="3">
        <f t="shared" ca="1" si="2"/>
        <v>0</v>
      </c>
    </row>
    <row r="18" spans="1:11" ht="20.399999999999999" customHeight="1">
      <c r="A18" s="2">
        <v>17</v>
      </c>
      <c r="B18" s="22">
        <v>67.7</v>
      </c>
      <c r="C18" s="22">
        <v>72.5</v>
      </c>
      <c r="D18" s="2">
        <v>0</v>
      </c>
      <c r="E18" s="2">
        <v>1</v>
      </c>
      <c r="F18" s="2">
        <v>1</v>
      </c>
      <c r="H18" s="3">
        <f t="shared" si="4"/>
        <v>17</v>
      </c>
      <c r="I18" s="21">
        <f t="shared" ca="1" si="0"/>
        <v>65.2</v>
      </c>
      <c r="J18" s="21">
        <f t="shared" ca="1" si="1"/>
        <v>71.400000000000006</v>
      </c>
      <c r="K18" s="3">
        <f t="shared" ca="1" si="2"/>
        <v>0</v>
      </c>
    </row>
    <row r="19" spans="1:11" ht="20.399999999999999" customHeight="1">
      <c r="A19" s="2">
        <v>18</v>
      </c>
      <c r="B19" s="22">
        <v>63.6</v>
      </c>
      <c r="C19" s="22">
        <v>73</v>
      </c>
      <c r="D19" s="2">
        <v>0</v>
      </c>
      <c r="E19" s="2">
        <v>1</v>
      </c>
      <c r="F19" s="2">
        <v>1</v>
      </c>
      <c r="H19" s="3">
        <f t="shared" si="4"/>
        <v>18</v>
      </c>
      <c r="I19" s="21">
        <f t="shared" ca="1" si="0"/>
        <v>68.7</v>
      </c>
      <c r="J19" s="21">
        <f t="shared" ca="1" si="1"/>
        <v>68.7</v>
      </c>
      <c r="K19" s="3">
        <f t="shared" ref="K19:K51" ca="1" si="5">ROUND(RAND(),0)</f>
        <v>0</v>
      </c>
    </row>
    <row r="20" spans="1:11" ht="20.399999999999999" hidden="1" customHeight="1">
      <c r="A20" s="2">
        <v>19</v>
      </c>
      <c r="B20" s="22">
        <v>64.400000000000006</v>
      </c>
      <c r="C20" s="22">
        <v>65.599999999999994</v>
      </c>
      <c r="D20" s="2">
        <v>1</v>
      </c>
      <c r="E20" s="2">
        <v>0</v>
      </c>
      <c r="F20" s="2">
        <v>0</v>
      </c>
      <c r="H20" s="3">
        <f t="shared" si="4"/>
        <v>19</v>
      </c>
      <c r="I20" s="21">
        <f t="shared" ca="1" si="0"/>
        <v>61.4</v>
      </c>
      <c r="J20" s="21">
        <f t="shared" ca="1" si="1"/>
        <v>70.3</v>
      </c>
      <c r="K20" s="3">
        <f t="shared" ca="1" si="5"/>
        <v>0</v>
      </c>
    </row>
    <row r="21" spans="1:11" ht="20.399999999999999" customHeight="1">
      <c r="A21" s="2">
        <v>20</v>
      </c>
      <c r="B21" s="22">
        <v>61.6</v>
      </c>
      <c r="C21" s="22">
        <v>71</v>
      </c>
      <c r="D21" s="2">
        <v>0</v>
      </c>
      <c r="E21" s="2">
        <v>1</v>
      </c>
      <c r="F21" s="2">
        <v>1</v>
      </c>
      <c r="H21" s="3">
        <f t="shared" si="4"/>
        <v>20</v>
      </c>
      <c r="I21" s="21">
        <f t="shared" ca="1" si="0"/>
        <v>60.7</v>
      </c>
      <c r="J21" s="21">
        <f t="shared" ca="1" si="1"/>
        <v>67.599999999999994</v>
      </c>
      <c r="K21" s="3">
        <f t="shared" ca="1" si="5"/>
        <v>1</v>
      </c>
    </row>
    <row r="22" spans="1:11" ht="20.399999999999999" customHeight="1">
      <c r="A22" s="2">
        <v>21</v>
      </c>
      <c r="B22" s="22">
        <v>60.4</v>
      </c>
      <c r="C22" s="22">
        <v>73.8</v>
      </c>
      <c r="D22" s="2">
        <v>0</v>
      </c>
      <c r="E22" s="2">
        <v>1</v>
      </c>
      <c r="F22" s="2">
        <v>1</v>
      </c>
      <c r="H22" s="3">
        <f t="shared" si="4"/>
        <v>21</v>
      </c>
      <c r="I22" s="21">
        <f t="shared" ca="1" si="0"/>
        <v>62.3</v>
      </c>
      <c r="J22" s="21">
        <f t="shared" ca="1" si="1"/>
        <v>66.099999999999994</v>
      </c>
      <c r="K22" s="3">
        <f t="shared" ca="1" si="5"/>
        <v>0</v>
      </c>
    </row>
    <row r="23" spans="1:11" ht="20.399999999999999" hidden="1" customHeight="1">
      <c r="A23" s="2">
        <v>22</v>
      </c>
      <c r="B23" s="22">
        <v>67</v>
      </c>
      <c r="C23" s="22">
        <v>74.5</v>
      </c>
      <c r="D23" s="2">
        <v>0</v>
      </c>
      <c r="E23" s="2">
        <v>0</v>
      </c>
      <c r="F23" s="2">
        <v>0</v>
      </c>
      <c r="H23" s="3">
        <f t="shared" si="4"/>
        <v>22</v>
      </c>
      <c r="I23" s="21">
        <f t="shared" ca="1" si="0"/>
        <v>65.900000000000006</v>
      </c>
      <c r="J23" s="21">
        <f t="shared" ca="1" si="1"/>
        <v>67.3</v>
      </c>
      <c r="K23" s="3">
        <f t="shared" ca="1" si="5"/>
        <v>1</v>
      </c>
    </row>
    <row r="24" spans="1:11" ht="20.399999999999999" hidden="1" customHeight="1">
      <c r="A24" s="2">
        <v>23</v>
      </c>
      <c r="B24" s="22">
        <v>62.3</v>
      </c>
      <c r="C24" s="22">
        <v>66.7</v>
      </c>
      <c r="D24" s="2">
        <v>0</v>
      </c>
      <c r="E24" s="2">
        <v>0</v>
      </c>
      <c r="F24" s="2">
        <v>0</v>
      </c>
      <c r="H24" s="3">
        <f t="shared" si="4"/>
        <v>23</v>
      </c>
      <c r="I24" s="21">
        <f t="shared" ca="1" si="0"/>
        <v>62.7</v>
      </c>
      <c r="J24" s="21">
        <f t="shared" ca="1" si="1"/>
        <v>71.5</v>
      </c>
      <c r="K24" s="3">
        <f t="shared" ca="1" si="5"/>
        <v>0</v>
      </c>
    </row>
    <row r="25" spans="1:11" ht="20.399999999999999" hidden="1" customHeight="1">
      <c r="A25" s="2">
        <v>24</v>
      </c>
      <c r="B25" s="22">
        <v>68.099999999999994</v>
      </c>
      <c r="C25" s="22">
        <v>69.2</v>
      </c>
      <c r="D25" s="2">
        <v>1</v>
      </c>
      <c r="E25" s="2">
        <v>0</v>
      </c>
      <c r="F25" s="2">
        <v>0</v>
      </c>
      <c r="H25" s="3">
        <f t="shared" si="4"/>
        <v>24</v>
      </c>
      <c r="I25" s="21">
        <f t="shared" ca="1" si="0"/>
        <v>65.7</v>
      </c>
      <c r="J25" s="21">
        <f t="shared" ca="1" si="1"/>
        <v>68</v>
      </c>
      <c r="K25" s="3">
        <f t="shared" ca="1" si="5"/>
        <v>1</v>
      </c>
    </row>
    <row r="26" spans="1:11" ht="20.399999999999999" customHeight="1">
      <c r="A26" s="2">
        <v>25</v>
      </c>
      <c r="B26" s="22">
        <v>68.099999999999994</v>
      </c>
      <c r="C26" s="22">
        <v>65.599999999999994</v>
      </c>
      <c r="D26" s="2">
        <v>1</v>
      </c>
      <c r="E26" s="2">
        <v>1</v>
      </c>
      <c r="F26" s="2">
        <v>1</v>
      </c>
      <c r="H26" s="3">
        <f t="shared" si="4"/>
        <v>25</v>
      </c>
      <c r="I26" s="21">
        <f t="shared" ca="1" si="0"/>
        <v>65.7</v>
      </c>
      <c r="J26" s="21">
        <f t="shared" ca="1" si="1"/>
        <v>72.599999999999994</v>
      </c>
      <c r="K26" s="3">
        <f t="shared" ca="1" si="5"/>
        <v>0</v>
      </c>
    </row>
    <row r="27" spans="1:11" ht="20.399999999999999" hidden="1" customHeight="1">
      <c r="A27" s="2">
        <v>26</v>
      </c>
      <c r="B27" s="22">
        <v>66.099999999999994</v>
      </c>
      <c r="C27" s="22">
        <v>67.2</v>
      </c>
      <c r="D27" s="2">
        <v>1</v>
      </c>
      <c r="E27" s="2">
        <v>1</v>
      </c>
      <c r="F27" s="2">
        <v>0</v>
      </c>
      <c r="H27" s="3">
        <f t="shared" si="4"/>
        <v>26</v>
      </c>
      <c r="I27" s="21">
        <f t="shared" ca="1" si="0"/>
        <v>61.3</v>
      </c>
      <c r="J27" s="21">
        <f t="shared" ca="1" si="1"/>
        <v>69.7</v>
      </c>
      <c r="K27" s="3">
        <f t="shared" ca="1" si="5"/>
        <v>0</v>
      </c>
    </row>
    <row r="28" spans="1:11" ht="20.399999999999999" hidden="1" customHeight="1">
      <c r="A28" s="2">
        <v>27</v>
      </c>
      <c r="B28" s="22">
        <v>67.099999999999994</v>
      </c>
      <c r="C28" s="22">
        <v>72.099999999999994</v>
      </c>
      <c r="D28" s="2">
        <v>1</v>
      </c>
      <c r="E28" s="2">
        <v>0</v>
      </c>
      <c r="F28" s="2">
        <v>0</v>
      </c>
      <c r="H28" s="3">
        <f t="shared" si="4"/>
        <v>27</v>
      </c>
      <c r="I28" s="21">
        <f t="shared" ca="1" si="0"/>
        <v>63.6</v>
      </c>
      <c r="J28" s="21">
        <f t="shared" ca="1" si="1"/>
        <v>73.900000000000006</v>
      </c>
      <c r="K28" s="3">
        <f t="shared" ca="1" si="5"/>
        <v>0</v>
      </c>
    </row>
    <row r="29" spans="1:11" ht="20.399999999999999" customHeight="1">
      <c r="A29" s="2">
        <v>28</v>
      </c>
      <c r="B29" s="22">
        <v>63.8</v>
      </c>
      <c r="C29" s="22">
        <v>74.099999999999994</v>
      </c>
      <c r="D29" s="2">
        <v>1</v>
      </c>
      <c r="E29" s="2">
        <v>1</v>
      </c>
      <c r="F29" s="2">
        <v>1</v>
      </c>
      <c r="H29" s="3">
        <f t="shared" si="4"/>
        <v>28</v>
      </c>
      <c r="I29" s="21">
        <f t="shared" ca="1" si="0"/>
        <v>63</v>
      </c>
      <c r="J29" s="21">
        <f t="shared" ca="1" si="1"/>
        <v>65.900000000000006</v>
      </c>
      <c r="K29" s="3">
        <f t="shared" ca="1" si="5"/>
        <v>1</v>
      </c>
    </row>
    <row r="30" spans="1:11" ht="20.399999999999999" hidden="1" customHeight="1">
      <c r="A30" s="2">
        <v>29</v>
      </c>
      <c r="B30" s="22">
        <v>61.5</v>
      </c>
      <c r="C30" s="22">
        <v>70.2</v>
      </c>
      <c r="D30" s="2">
        <v>1</v>
      </c>
      <c r="E30" s="2">
        <v>0</v>
      </c>
      <c r="F30" s="2">
        <v>0</v>
      </c>
      <c r="H30" s="3">
        <f t="shared" si="4"/>
        <v>29</v>
      </c>
      <c r="I30" s="21">
        <f t="shared" ca="1" si="0"/>
        <v>64.3</v>
      </c>
      <c r="J30" s="21">
        <f t="shared" ca="1" si="1"/>
        <v>69.599999999999994</v>
      </c>
      <c r="K30" s="3">
        <f t="shared" ca="1" si="5"/>
        <v>1</v>
      </c>
    </row>
    <row r="31" spans="1:11" ht="20.399999999999999" hidden="1" customHeight="1">
      <c r="A31" s="2">
        <v>30</v>
      </c>
      <c r="B31" s="22">
        <v>65.8</v>
      </c>
      <c r="C31" s="22">
        <v>67.099999999999994</v>
      </c>
      <c r="D31" s="2">
        <v>0</v>
      </c>
      <c r="E31" s="2">
        <v>0</v>
      </c>
      <c r="F31" s="2">
        <v>1</v>
      </c>
      <c r="H31" s="3">
        <f t="shared" si="4"/>
        <v>30</v>
      </c>
      <c r="I31" s="21">
        <f t="shared" ca="1" si="0"/>
        <v>62.5</v>
      </c>
      <c r="J31" s="21">
        <f t="shared" ca="1" si="1"/>
        <v>74.5</v>
      </c>
      <c r="K31" s="3">
        <f t="shared" ca="1" si="5"/>
        <v>1</v>
      </c>
    </row>
    <row r="32" spans="1:11" ht="20.399999999999999" hidden="1" customHeight="1">
      <c r="A32" s="2">
        <v>31</v>
      </c>
      <c r="B32" s="22">
        <v>66.8</v>
      </c>
      <c r="C32" s="22">
        <v>73.8</v>
      </c>
      <c r="D32" s="2">
        <v>0</v>
      </c>
      <c r="E32" s="2">
        <v>0</v>
      </c>
      <c r="F32" s="2">
        <v>0</v>
      </c>
      <c r="H32" s="3">
        <f t="shared" si="4"/>
        <v>31</v>
      </c>
      <c r="I32" s="21">
        <f t="shared" ca="1" si="0"/>
        <v>68.099999999999994</v>
      </c>
      <c r="J32" s="21">
        <f t="shared" ca="1" si="1"/>
        <v>66.400000000000006</v>
      </c>
      <c r="K32" s="3">
        <f t="shared" ca="1" si="5"/>
        <v>0</v>
      </c>
    </row>
    <row r="33" spans="1:11" ht="20.399999999999999" customHeight="1">
      <c r="A33" s="2">
        <v>32</v>
      </c>
      <c r="B33" s="22">
        <v>66.900000000000006</v>
      </c>
      <c r="C33" s="22">
        <v>70.8</v>
      </c>
      <c r="D33" s="2">
        <v>0</v>
      </c>
      <c r="E33" s="2">
        <v>1</v>
      </c>
      <c r="F33" s="2">
        <v>1</v>
      </c>
      <c r="H33" s="3">
        <f t="shared" si="4"/>
        <v>32</v>
      </c>
      <c r="I33" s="21">
        <f t="shared" ca="1" si="0"/>
        <v>64.599999999999994</v>
      </c>
      <c r="J33" s="21">
        <f t="shared" ca="1" si="1"/>
        <v>71.400000000000006</v>
      </c>
      <c r="K33" s="3">
        <f t="shared" ca="1" si="5"/>
        <v>0</v>
      </c>
    </row>
    <row r="34" spans="1:11" ht="20.399999999999999" customHeight="1">
      <c r="A34" s="2">
        <v>33</v>
      </c>
      <c r="B34" s="22">
        <v>66.099999999999994</v>
      </c>
      <c r="C34" s="22">
        <v>72.2</v>
      </c>
      <c r="D34" s="2">
        <v>0</v>
      </c>
      <c r="E34" s="2">
        <v>1</v>
      </c>
      <c r="F34" s="2">
        <v>1</v>
      </c>
      <c r="H34" s="3">
        <f t="shared" si="4"/>
        <v>33</v>
      </c>
      <c r="I34" s="21">
        <f t="shared" ca="1" si="0"/>
        <v>60.7</v>
      </c>
      <c r="J34" s="21">
        <f t="shared" ca="1" si="1"/>
        <v>69.8</v>
      </c>
      <c r="K34" s="3">
        <f t="shared" ca="1" si="5"/>
        <v>1</v>
      </c>
    </row>
    <row r="35" spans="1:11" ht="20.399999999999999" hidden="1" customHeight="1">
      <c r="A35" s="2">
        <v>34</v>
      </c>
      <c r="B35" s="22">
        <v>63</v>
      </c>
      <c r="C35" s="22">
        <v>71</v>
      </c>
      <c r="D35" s="2">
        <v>1</v>
      </c>
      <c r="E35" s="2">
        <v>0</v>
      </c>
      <c r="F35" s="2">
        <v>0</v>
      </c>
      <c r="H35" s="3">
        <f t="shared" si="4"/>
        <v>34</v>
      </c>
      <c r="I35" s="21">
        <f t="shared" ca="1" si="0"/>
        <v>62.6</v>
      </c>
      <c r="J35" s="21">
        <f t="shared" ca="1" si="1"/>
        <v>69</v>
      </c>
      <c r="K35" s="3">
        <f t="shared" ca="1" si="5"/>
        <v>0</v>
      </c>
    </row>
    <row r="36" spans="1:11" ht="20.399999999999999" hidden="1" customHeight="1">
      <c r="A36" s="2">
        <v>35</v>
      </c>
      <c r="B36" s="22">
        <v>64</v>
      </c>
      <c r="C36" s="22">
        <v>72.2</v>
      </c>
      <c r="D36" s="2">
        <v>1</v>
      </c>
      <c r="E36" s="2">
        <v>0</v>
      </c>
      <c r="F36" s="2">
        <v>0</v>
      </c>
      <c r="H36" s="3">
        <f t="shared" si="4"/>
        <v>35</v>
      </c>
      <c r="I36" s="21">
        <f t="shared" ca="1" si="0"/>
        <v>66.3</v>
      </c>
      <c r="J36" s="21">
        <f t="shared" ca="1" si="1"/>
        <v>66</v>
      </c>
      <c r="K36" s="3">
        <f t="shared" ca="1" si="5"/>
        <v>0</v>
      </c>
    </row>
    <row r="37" spans="1:11" ht="20.399999999999999" customHeight="1">
      <c r="A37" s="2">
        <v>36</v>
      </c>
      <c r="B37" s="22">
        <v>67.400000000000006</v>
      </c>
      <c r="C37" s="22">
        <v>69.5</v>
      </c>
      <c r="D37" s="2">
        <v>1</v>
      </c>
      <c r="E37" s="2">
        <v>1</v>
      </c>
      <c r="F37" s="2">
        <v>1</v>
      </c>
      <c r="H37" s="3">
        <f t="shared" si="4"/>
        <v>36</v>
      </c>
      <c r="I37" s="21">
        <f t="shared" ca="1" si="0"/>
        <v>62.4</v>
      </c>
      <c r="J37" s="21">
        <f t="shared" ca="1" si="1"/>
        <v>69.2</v>
      </c>
      <c r="K37" s="3">
        <f t="shared" ca="1" si="5"/>
        <v>1</v>
      </c>
    </row>
    <row r="38" spans="1:11" ht="20.399999999999999" hidden="1" customHeight="1">
      <c r="A38" s="2">
        <v>37</v>
      </c>
      <c r="B38" s="22">
        <v>63.5</v>
      </c>
      <c r="C38" s="22">
        <v>68.2</v>
      </c>
      <c r="D38" s="2">
        <v>0</v>
      </c>
      <c r="E38" s="2">
        <v>0</v>
      </c>
      <c r="F38" s="2">
        <v>0</v>
      </c>
      <c r="H38" s="3">
        <f t="shared" si="4"/>
        <v>37</v>
      </c>
      <c r="I38" s="21">
        <f t="shared" ca="1" si="0"/>
        <v>60.1</v>
      </c>
      <c r="J38" s="21">
        <f t="shared" ca="1" si="1"/>
        <v>70.8</v>
      </c>
      <c r="K38" s="3">
        <f t="shared" ca="1" si="5"/>
        <v>1</v>
      </c>
    </row>
    <row r="39" spans="1:11" ht="20.399999999999999" hidden="1" customHeight="1">
      <c r="A39" s="2">
        <v>38</v>
      </c>
      <c r="B39" s="22">
        <v>68.7</v>
      </c>
      <c r="C39" s="22">
        <v>68.2</v>
      </c>
      <c r="D39" s="2">
        <v>0</v>
      </c>
      <c r="E39" s="2">
        <v>0</v>
      </c>
      <c r="F39" s="2">
        <v>0</v>
      </c>
      <c r="H39" s="3">
        <f t="shared" si="4"/>
        <v>38</v>
      </c>
      <c r="I39" s="21">
        <f t="shared" ca="1" si="0"/>
        <v>63.1</v>
      </c>
      <c r="J39" s="21">
        <f t="shared" ca="1" si="1"/>
        <v>70.7</v>
      </c>
      <c r="K39" s="3">
        <f t="shared" ca="1" si="5"/>
        <v>0</v>
      </c>
    </row>
    <row r="40" spans="1:11" ht="20.399999999999999" hidden="1" customHeight="1">
      <c r="A40" s="2">
        <v>39</v>
      </c>
      <c r="B40" s="22">
        <v>63.9</v>
      </c>
      <c r="C40" s="22">
        <v>69.7</v>
      </c>
      <c r="D40" s="2">
        <v>0</v>
      </c>
      <c r="E40" s="2">
        <v>0</v>
      </c>
      <c r="F40" s="2">
        <v>0</v>
      </c>
      <c r="H40" s="3">
        <f t="shared" si="4"/>
        <v>39</v>
      </c>
      <c r="I40" s="21">
        <f t="shared" ca="1" si="0"/>
        <v>61.8</v>
      </c>
      <c r="J40" s="21">
        <f t="shared" ca="1" si="1"/>
        <v>66.900000000000006</v>
      </c>
      <c r="K40" s="3">
        <f t="shared" ca="1" si="5"/>
        <v>1</v>
      </c>
    </row>
    <row r="41" spans="1:11" ht="20.399999999999999" hidden="1" customHeight="1">
      <c r="A41" s="2">
        <v>40</v>
      </c>
      <c r="B41" s="22">
        <v>68</v>
      </c>
      <c r="C41" s="22">
        <v>70.5</v>
      </c>
      <c r="D41" s="2">
        <v>0</v>
      </c>
      <c r="E41" s="2">
        <v>1</v>
      </c>
      <c r="F41" s="2">
        <v>0</v>
      </c>
      <c r="H41" s="3">
        <f t="shared" si="4"/>
        <v>40</v>
      </c>
      <c r="I41" s="21">
        <f t="shared" ca="1" si="0"/>
        <v>64.900000000000006</v>
      </c>
      <c r="J41" s="21">
        <f t="shared" ca="1" si="1"/>
        <v>65.5</v>
      </c>
      <c r="K41" s="3">
        <f t="shared" ca="1" si="5"/>
        <v>1</v>
      </c>
    </row>
    <row r="42" spans="1:11" ht="20.399999999999999" hidden="1" customHeight="1">
      <c r="A42" s="2">
        <v>41</v>
      </c>
      <c r="B42" s="22">
        <v>67.3</v>
      </c>
      <c r="C42" s="22">
        <v>73.099999999999994</v>
      </c>
      <c r="D42" s="2">
        <v>1</v>
      </c>
      <c r="E42" s="2">
        <v>1</v>
      </c>
      <c r="F42" s="2">
        <v>0</v>
      </c>
      <c r="H42" s="3">
        <f t="shared" si="4"/>
        <v>41</v>
      </c>
      <c r="I42" s="21">
        <f t="shared" ca="1" si="0"/>
        <v>63.2</v>
      </c>
      <c r="J42" s="21">
        <f t="shared" ca="1" si="1"/>
        <v>67.2</v>
      </c>
      <c r="K42" s="3">
        <f t="shared" ca="1" si="5"/>
        <v>0</v>
      </c>
    </row>
    <row r="43" spans="1:11" ht="20.399999999999999" hidden="1" customHeight="1">
      <c r="A43" s="2">
        <v>42</v>
      </c>
      <c r="B43" s="22">
        <v>63.6</v>
      </c>
      <c r="C43" s="22">
        <v>69.599999999999994</v>
      </c>
      <c r="D43" s="2">
        <v>0</v>
      </c>
      <c r="E43" s="2">
        <v>0</v>
      </c>
      <c r="F43" s="2">
        <v>0</v>
      </c>
      <c r="H43" s="3">
        <f t="shared" si="4"/>
        <v>42</v>
      </c>
      <c r="I43" s="21">
        <f t="shared" ca="1" si="0"/>
        <v>66.400000000000006</v>
      </c>
      <c r="J43" s="21">
        <f t="shared" ca="1" si="1"/>
        <v>70.599999999999994</v>
      </c>
      <c r="K43" s="3">
        <f t="shared" ca="1" si="5"/>
        <v>0</v>
      </c>
    </row>
    <row r="44" spans="1:11" ht="20.399999999999999" customHeight="1">
      <c r="A44" s="2">
        <v>43</v>
      </c>
      <c r="B44" s="22">
        <v>62.7</v>
      </c>
      <c r="C44" s="22">
        <v>71.8</v>
      </c>
      <c r="D44" s="2">
        <v>1</v>
      </c>
      <c r="E44" s="2">
        <v>1</v>
      </c>
      <c r="F44" s="2">
        <v>1</v>
      </c>
      <c r="H44" s="3">
        <f t="shared" si="4"/>
        <v>43</v>
      </c>
      <c r="I44" s="21">
        <f t="shared" ca="1" si="0"/>
        <v>64.900000000000006</v>
      </c>
      <c r="J44" s="21">
        <f t="shared" ca="1" si="1"/>
        <v>65</v>
      </c>
      <c r="K44" s="3">
        <f t="shared" ca="1" si="5"/>
        <v>1</v>
      </c>
    </row>
    <row r="45" spans="1:11" ht="20.399999999999999" customHeight="1">
      <c r="A45" s="2">
        <v>44</v>
      </c>
      <c r="B45" s="22">
        <v>69</v>
      </c>
      <c r="C45" s="22">
        <v>68</v>
      </c>
      <c r="D45" s="2">
        <v>0</v>
      </c>
      <c r="E45" s="2">
        <v>1</v>
      </c>
      <c r="F45" s="2">
        <v>1</v>
      </c>
      <c r="H45" s="3">
        <f t="shared" si="4"/>
        <v>44</v>
      </c>
      <c r="I45" s="21">
        <f t="shared" ca="1" si="0"/>
        <v>68.599999999999994</v>
      </c>
      <c r="J45" s="21">
        <f t="shared" ca="1" si="1"/>
        <v>71.8</v>
      </c>
      <c r="K45" s="3">
        <f t="shared" ca="1" si="5"/>
        <v>1</v>
      </c>
    </row>
    <row r="46" spans="1:11" ht="20.399999999999999" hidden="1" customHeight="1">
      <c r="A46" s="2">
        <v>45</v>
      </c>
      <c r="B46" s="22">
        <v>68.8</v>
      </c>
      <c r="C46" s="22">
        <v>72.8</v>
      </c>
      <c r="D46" s="2">
        <v>1</v>
      </c>
      <c r="E46" s="2">
        <v>0</v>
      </c>
      <c r="F46" s="2">
        <v>0</v>
      </c>
      <c r="H46" s="3">
        <f t="shared" si="4"/>
        <v>45</v>
      </c>
      <c r="I46" s="21">
        <f t="shared" ca="1" si="0"/>
        <v>60.3</v>
      </c>
      <c r="J46" s="21">
        <f t="shared" ca="1" si="1"/>
        <v>74</v>
      </c>
      <c r="K46" s="3">
        <f t="shared" ca="1" si="5"/>
        <v>0</v>
      </c>
    </row>
    <row r="47" spans="1:11" ht="20.399999999999999" hidden="1" customHeight="1">
      <c r="A47" s="2">
        <v>46</v>
      </c>
      <c r="B47" s="22">
        <v>68.7</v>
      </c>
      <c r="C47" s="22">
        <v>71</v>
      </c>
      <c r="D47" s="2">
        <v>0</v>
      </c>
      <c r="E47" s="2">
        <v>0</v>
      </c>
      <c r="F47" s="2">
        <v>0</v>
      </c>
      <c r="H47" s="3">
        <f t="shared" si="4"/>
        <v>46</v>
      </c>
      <c r="I47" s="21">
        <f t="shared" ca="1" si="0"/>
        <v>60.2</v>
      </c>
      <c r="J47" s="21">
        <f t="shared" ca="1" si="1"/>
        <v>66</v>
      </c>
      <c r="K47" s="3">
        <f t="shared" ca="1" si="5"/>
        <v>0</v>
      </c>
    </row>
    <row r="48" spans="1:11" ht="20.399999999999999" customHeight="1">
      <c r="A48" s="2">
        <v>47</v>
      </c>
      <c r="B48" s="22">
        <v>62.2</v>
      </c>
      <c r="C48" s="22">
        <v>74.3</v>
      </c>
      <c r="D48" s="2">
        <v>0</v>
      </c>
      <c r="E48" s="2">
        <v>1</v>
      </c>
      <c r="F48" s="2">
        <v>1</v>
      </c>
      <c r="H48" s="3">
        <f t="shared" si="4"/>
        <v>47</v>
      </c>
      <c r="I48" s="21">
        <f t="shared" ca="1" si="0"/>
        <v>66.599999999999994</v>
      </c>
      <c r="J48" s="21">
        <f t="shared" ca="1" si="1"/>
        <v>72</v>
      </c>
      <c r="K48" s="3">
        <f t="shared" ca="1" si="5"/>
        <v>0</v>
      </c>
    </row>
    <row r="49" spans="1:11" ht="20.399999999999999" hidden="1" customHeight="1">
      <c r="A49" s="2">
        <v>48</v>
      </c>
      <c r="B49" s="22">
        <v>60.4</v>
      </c>
      <c r="C49" s="22">
        <v>71.7</v>
      </c>
      <c r="D49" s="2">
        <v>1</v>
      </c>
      <c r="E49" s="2">
        <v>0</v>
      </c>
      <c r="F49" s="2">
        <v>1</v>
      </c>
      <c r="H49" s="3">
        <f t="shared" si="4"/>
        <v>48</v>
      </c>
      <c r="I49" s="21">
        <f t="shared" ca="1" si="0"/>
        <v>60.1</v>
      </c>
      <c r="J49" s="21">
        <f t="shared" ca="1" si="1"/>
        <v>67.599999999999994</v>
      </c>
      <c r="K49" s="3">
        <f t="shared" ca="1" si="5"/>
        <v>1</v>
      </c>
    </row>
    <row r="50" spans="1:11" ht="20.399999999999999" hidden="1" customHeight="1">
      <c r="A50" s="2">
        <v>49</v>
      </c>
      <c r="B50" s="22">
        <v>62.2</v>
      </c>
      <c r="C50" s="22">
        <v>73</v>
      </c>
      <c r="D50" s="2">
        <v>1</v>
      </c>
      <c r="E50" s="2">
        <v>1</v>
      </c>
      <c r="F50" s="2">
        <v>0</v>
      </c>
      <c r="H50" s="3">
        <f t="shared" si="4"/>
        <v>49</v>
      </c>
      <c r="I50" s="21">
        <f t="shared" ca="1" si="0"/>
        <v>62.2</v>
      </c>
      <c r="J50" s="21">
        <f t="shared" ca="1" si="1"/>
        <v>66.2</v>
      </c>
      <c r="K50" s="3">
        <f t="shared" ca="1" si="5"/>
        <v>0</v>
      </c>
    </row>
    <row r="51" spans="1:11" ht="20.399999999999999" hidden="1" customHeight="1">
      <c r="A51" s="2">
        <v>50</v>
      </c>
      <c r="B51" s="22">
        <v>66.2</v>
      </c>
      <c r="C51" s="22">
        <v>74</v>
      </c>
      <c r="D51" s="2">
        <v>1</v>
      </c>
      <c r="E51" s="2">
        <v>1</v>
      </c>
      <c r="F51" s="2">
        <v>0</v>
      </c>
      <c r="H51" s="3">
        <f t="shared" si="4"/>
        <v>50</v>
      </c>
      <c r="I51" s="21">
        <f t="shared" ca="1" si="0"/>
        <v>68.900000000000006</v>
      </c>
      <c r="J51" s="21">
        <f t="shared" ca="1" si="1"/>
        <v>73.599999999999994</v>
      </c>
      <c r="K51" s="3">
        <f t="shared" ca="1" si="5"/>
        <v>0</v>
      </c>
    </row>
    <row r="52" spans="1:11" ht="20.399999999999999" hidden="1" customHeight="1">
      <c r="H52" s="3"/>
      <c r="I52" s="3"/>
      <c r="J52" s="3"/>
      <c r="K52" s="3"/>
    </row>
    <row r="53" spans="1:11" ht="20.399999999999999" hidden="1" customHeight="1">
      <c r="H53" s="3"/>
      <c r="I53" s="3"/>
      <c r="J53" s="3"/>
      <c r="K53" s="3"/>
    </row>
    <row r="54" spans="1:11" ht="20.399999999999999" hidden="1" customHeight="1">
      <c r="H54" s="3"/>
      <c r="I54" s="3"/>
      <c r="J54" s="3"/>
      <c r="K54" s="3"/>
    </row>
    <row r="55" spans="1:11" ht="20.399999999999999" hidden="1" customHeight="1">
      <c r="H55" s="3"/>
      <c r="I55" s="3"/>
      <c r="J55" s="3"/>
      <c r="K55" s="3"/>
    </row>
    <row r="56" spans="1:11" ht="20.399999999999999" hidden="1" customHeight="1"/>
  </sheetData>
  <autoFilter ref="A1:F56" xr:uid="{00000000-0001-0000-0000-000000000000}">
    <filterColumn colId="4">
      <filters>
        <filter val="1"/>
      </filters>
    </filterColumn>
    <filterColumn colId="5">
      <filters>
        <filter val="1"/>
      </filters>
    </filterColumn>
  </autoFilter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2D09-520F-42F5-BB82-CC0B67A178A8}">
  <dimension ref="A1:K32"/>
  <sheetViews>
    <sheetView topLeftCell="A3" workbookViewId="0">
      <selection activeCell="I7" sqref="I7:I11"/>
    </sheetView>
  </sheetViews>
  <sheetFormatPr defaultRowHeight="18"/>
  <cols>
    <col min="1" max="1" width="10.69921875" bestFit="1" customWidth="1"/>
    <col min="3" max="3" width="9.3984375" bestFit="1" customWidth="1"/>
    <col min="9" max="9" width="14" customWidth="1"/>
    <col min="10" max="10" width="12.59765625" customWidth="1"/>
    <col min="11" max="11" width="11.5" customWidth="1"/>
  </cols>
  <sheetData>
    <row r="1" spans="1:9">
      <c r="A1" t="s">
        <v>11</v>
      </c>
    </row>
    <row r="3" spans="1:9">
      <c r="A3" s="4" t="s">
        <v>56</v>
      </c>
    </row>
    <row r="4" spans="1:9">
      <c r="A4" s="4" t="s">
        <v>25</v>
      </c>
    </row>
    <row r="5" spans="1:9">
      <c r="A5" s="4" t="s">
        <v>57</v>
      </c>
    </row>
    <row r="6" spans="1:9">
      <c r="A6" s="4" t="s">
        <v>26</v>
      </c>
      <c r="B6" t="s">
        <v>58</v>
      </c>
    </row>
    <row r="7" spans="1:9">
      <c r="A7" s="4" t="s">
        <v>31</v>
      </c>
      <c r="I7" s="73" t="s">
        <v>198</v>
      </c>
    </row>
    <row r="8" spans="1:9" hidden="1">
      <c r="A8" s="4" t="s">
        <v>29</v>
      </c>
      <c r="B8" s="4" t="s">
        <v>28</v>
      </c>
      <c r="I8" s="73" t="s">
        <v>199</v>
      </c>
    </row>
    <row r="9" spans="1:9" hidden="1">
      <c r="A9" s="4" t="s">
        <v>30</v>
      </c>
      <c r="B9" s="4" t="s">
        <v>27</v>
      </c>
      <c r="I9" s="74"/>
    </row>
    <row r="10" spans="1:9" hidden="1">
      <c r="I10" s="74"/>
    </row>
    <row r="11" spans="1:9">
      <c r="I11" s="74" t="s">
        <v>200</v>
      </c>
    </row>
    <row r="12" spans="1:9">
      <c r="A12" t="s">
        <v>12</v>
      </c>
    </row>
    <row r="13" spans="1:9">
      <c r="A13" t="s">
        <v>10</v>
      </c>
      <c r="B13" s="4" t="s">
        <v>8</v>
      </c>
      <c r="C13" s="4" t="s">
        <v>9</v>
      </c>
      <c r="D13" t="s">
        <v>13</v>
      </c>
    </row>
    <row r="14" spans="1:9">
      <c r="A14" s="4" t="s">
        <v>6</v>
      </c>
      <c r="B14">
        <v>19</v>
      </c>
      <c r="C14">
        <v>8</v>
      </c>
      <c r="D14">
        <v>27</v>
      </c>
    </row>
    <row r="15" spans="1:9">
      <c r="A15" s="4" t="s">
        <v>7</v>
      </c>
      <c r="B15">
        <v>5</v>
      </c>
      <c r="C15">
        <v>18</v>
      </c>
      <c r="D15">
        <v>23</v>
      </c>
    </row>
    <row r="16" spans="1:9">
      <c r="A16" t="s">
        <v>13</v>
      </c>
      <c r="B16">
        <v>24</v>
      </c>
      <c r="C16">
        <v>26</v>
      </c>
      <c r="D16">
        <v>50</v>
      </c>
    </row>
    <row r="18" spans="1:11">
      <c r="A18" t="s">
        <v>14</v>
      </c>
    </row>
    <row r="19" spans="1:11">
      <c r="A19" t="s">
        <v>10</v>
      </c>
      <c r="B19" s="4" t="s">
        <v>8</v>
      </c>
      <c r="C19" s="4" t="s">
        <v>9</v>
      </c>
    </row>
    <row r="20" spans="1:11">
      <c r="A20" s="4" t="s">
        <v>6</v>
      </c>
      <c r="B20" s="5">
        <v>12.96</v>
      </c>
      <c r="C20" s="5">
        <v>14.04</v>
      </c>
    </row>
    <row r="21" spans="1:11">
      <c r="A21" s="4" t="s">
        <v>7</v>
      </c>
      <c r="B21" s="5">
        <v>11.04</v>
      </c>
      <c r="C21" s="5">
        <v>11.96</v>
      </c>
    </row>
    <row r="22" spans="1:11">
      <c r="C22" s="6" t="s">
        <v>15</v>
      </c>
    </row>
    <row r="24" spans="1:11">
      <c r="A24" t="s">
        <v>11</v>
      </c>
      <c r="I24" s="27" t="s">
        <v>11</v>
      </c>
      <c r="J24" s="23"/>
      <c r="K24" s="23"/>
    </row>
    <row r="25" spans="1:11">
      <c r="B25" t="s">
        <v>16</v>
      </c>
      <c r="C25" t="s">
        <v>17</v>
      </c>
      <c r="D25" t="s">
        <v>18</v>
      </c>
      <c r="E25" t="s">
        <v>19</v>
      </c>
      <c r="I25" s="24"/>
      <c r="J25" s="24" t="s">
        <v>16</v>
      </c>
      <c r="K25" s="24" t="s">
        <v>18</v>
      </c>
    </row>
    <row r="26" spans="1:11">
      <c r="A26" t="s">
        <v>21</v>
      </c>
      <c r="B26" s="8">
        <v>11.768136586977164</v>
      </c>
      <c r="C26">
        <v>1</v>
      </c>
      <c r="D26" s="71">
        <v>6.0253265747224204E-4</v>
      </c>
      <c r="E26" t="s">
        <v>20</v>
      </c>
      <c r="I26" s="24" t="s">
        <v>21</v>
      </c>
      <c r="J26" s="25">
        <v>11.768136586977164</v>
      </c>
      <c r="K26" s="26">
        <v>6.0253265747224204E-4</v>
      </c>
    </row>
    <row r="27" spans="1:11">
      <c r="A27" t="s">
        <v>22</v>
      </c>
      <c r="B27" s="8">
        <v>9.9004139312110322</v>
      </c>
      <c r="C27">
        <v>1</v>
      </c>
      <c r="D27" s="7">
        <v>1.6524160007350575E-3</v>
      </c>
      <c r="E27" t="s">
        <v>20</v>
      </c>
      <c r="I27" s="24" t="s">
        <v>22</v>
      </c>
      <c r="J27" s="25">
        <v>9.9004139312110322</v>
      </c>
      <c r="K27" s="26">
        <v>1.6524160007350575E-3</v>
      </c>
    </row>
    <row r="29" spans="1:11">
      <c r="A29" t="s">
        <v>23</v>
      </c>
      <c r="B29" s="8">
        <v>0.48514197070501258</v>
      </c>
      <c r="I29" s="49" t="s">
        <v>11</v>
      </c>
      <c r="J29" s="50"/>
      <c r="K29" s="50"/>
    </row>
    <row r="30" spans="1:11">
      <c r="A30" t="s">
        <v>24</v>
      </c>
      <c r="B30" s="8">
        <v>0.79057591623036649</v>
      </c>
      <c r="I30" s="51"/>
      <c r="J30" s="51" t="s">
        <v>16</v>
      </c>
      <c r="K30" s="51" t="s">
        <v>18</v>
      </c>
    </row>
    <row r="31" spans="1:11">
      <c r="I31" s="51" t="s">
        <v>21</v>
      </c>
      <c r="J31" s="52">
        <v>11.768136586977164</v>
      </c>
      <c r="K31" s="53">
        <v>6.0253265747224204E-4</v>
      </c>
    </row>
    <row r="32" spans="1:11">
      <c r="I32" s="51" t="s">
        <v>22</v>
      </c>
      <c r="J32" s="52">
        <v>9.9004139312110322</v>
      </c>
      <c r="K32" s="53">
        <v>1.6524160007350575E-3</v>
      </c>
    </row>
  </sheetData>
  <sortState xmlns:xlrd2="http://schemas.microsoft.com/office/spreadsheetml/2017/richdata2" ref="A8:D9">
    <sortCondition ref="D8"/>
    <sortCondition ref="C8"/>
  </sortState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A55B-3DBF-43A9-BC6D-23F2FA7334DD}">
  <dimension ref="A1:H23"/>
  <sheetViews>
    <sheetView workbookViewId="0">
      <selection activeCell="H6" sqref="H6:H7"/>
    </sheetView>
  </sheetViews>
  <sheetFormatPr defaultRowHeight="18"/>
  <cols>
    <col min="1" max="1" width="15.69921875" customWidth="1"/>
    <col min="2" max="2" width="9.3984375" bestFit="1" customWidth="1"/>
  </cols>
  <sheetData>
    <row r="1" spans="1:8">
      <c r="A1" t="s">
        <v>32</v>
      </c>
    </row>
    <row r="3" spans="1:8">
      <c r="A3" s="4" t="s">
        <v>56</v>
      </c>
    </row>
    <row r="4" spans="1:8">
      <c r="A4" s="4" t="s">
        <v>25</v>
      </c>
    </row>
    <row r="5" spans="1:8">
      <c r="A5" s="4" t="s">
        <v>59</v>
      </c>
    </row>
    <row r="6" spans="1:8">
      <c r="A6" s="4" t="s">
        <v>26</v>
      </c>
      <c r="B6" t="s">
        <v>58</v>
      </c>
      <c r="H6" s="73" t="s">
        <v>198</v>
      </c>
    </row>
    <row r="7" spans="1:8">
      <c r="A7" s="4" t="s">
        <v>31</v>
      </c>
      <c r="H7" s="73" t="s">
        <v>199</v>
      </c>
    </row>
    <row r="8" spans="1:8" hidden="1">
      <c r="A8" s="4" t="s">
        <v>29</v>
      </c>
      <c r="B8" s="4" t="s">
        <v>28</v>
      </c>
      <c r="H8" s="74"/>
    </row>
    <row r="9" spans="1:8" hidden="1">
      <c r="A9" s="4" t="s">
        <v>30</v>
      </c>
      <c r="B9" s="4" t="s">
        <v>27</v>
      </c>
      <c r="H9" s="74"/>
    </row>
    <row r="10" spans="1:8" hidden="1">
      <c r="H10" s="74" t="s">
        <v>200</v>
      </c>
    </row>
    <row r="12" spans="1:8">
      <c r="A12" t="s">
        <v>12</v>
      </c>
    </row>
    <row r="13" spans="1:8">
      <c r="A13" t="s">
        <v>10</v>
      </c>
      <c r="B13" s="4" t="s">
        <v>8</v>
      </c>
      <c r="C13" s="4" t="s">
        <v>9</v>
      </c>
      <c r="D13" t="s">
        <v>13</v>
      </c>
    </row>
    <row r="14" spans="1:8">
      <c r="A14" s="4" t="s">
        <v>6</v>
      </c>
      <c r="B14">
        <v>19</v>
      </c>
      <c r="C14">
        <v>8</v>
      </c>
      <c r="D14">
        <v>27</v>
      </c>
    </row>
    <row r="15" spans="1:8">
      <c r="A15" s="4" t="s">
        <v>7</v>
      </c>
      <c r="B15">
        <v>5</v>
      </c>
      <c r="C15">
        <v>18</v>
      </c>
      <c r="D15">
        <v>23</v>
      </c>
    </row>
    <row r="16" spans="1:8">
      <c r="A16" t="s">
        <v>13</v>
      </c>
      <c r="B16">
        <v>24</v>
      </c>
      <c r="C16">
        <v>26</v>
      </c>
      <c r="D16">
        <v>50</v>
      </c>
    </row>
    <row r="18" spans="1:3">
      <c r="A18" t="s">
        <v>32</v>
      </c>
      <c r="C18" t="s">
        <v>19</v>
      </c>
    </row>
    <row r="19" spans="1:3">
      <c r="A19" t="s">
        <v>33</v>
      </c>
      <c r="B19" s="71">
        <v>7.7186377938663598E-4</v>
      </c>
      <c r="C19" t="s">
        <v>20</v>
      </c>
    </row>
    <row r="20" spans="1:3">
      <c r="A20" t="s">
        <v>34</v>
      </c>
      <c r="B20" s="7">
        <v>6.8377450047724857E-4</v>
      </c>
      <c r="C20" t="s">
        <v>20</v>
      </c>
    </row>
    <row r="22" spans="1:3">
      <c r="A22" t="s">
        <v>23</v>
      </c>
      <c r="B22" s="8">
        <v>0.48514197070501258</v>
      </c>
    </row>
    <row r="23" spans="1:3">
      <c r="A23" t="s">
        <v>24</v>
      </c>
      <c r="B23" s="8">
        <v>0.79057591623036649</v>
      </c>
    </row>
  </sheetData>
  <sortState xmlns:xlrd2="http://schemas.microsoft.com/office/spreadsheetml/2017/richdata2" ref="A8:D9">
    <sortCondition ref="D8"/>
    <sortCondition ref="C8"/>
  </sortState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45E5-B3E7-4277-92B4-C8A56D4BA9E2}">
  <dimension ref="B2:J26"/>
  <sheetViews>
    <sheetView workbookViewId="0"/>
  </sheetViews>
  <sheetFormatPr defaultRowHeight="21" customHeight="1"/>
  <cols>
    <col min="2" max="2" width="19.69921875" customWidth="1"/>
    <col min="3" max="4" width="14.69921875" customWidth="1"/>
    <col min="5" max="5" width="17.296875" customWidth="1"/>
    <col min="10" max="10" width="16.09765625" customWidth="1"/>
  </cols>
  <sheetData>
    <row r="2" spans="2:5" ht="21" customHeight="1">
      <c r="B2" s="29"/>
      <c r="C2" s="29" t="s">
        <v>83</v>
      </c>
      <c r="D2" s="29" t="s">
        <v>82</v>
      </c>
      <c r="E2" s="29" t="s">
        <v>35</v>
      </c>
    </row>
    <row r="3" spans="2:5" ht="21" customHeight="1">
      <c r="B3" s="29" t="s">
        <v>81</v>
      </c>
      <c r="C3" s="29" t="s">
        <v>70</v>
      </c>
      <c r="D3" s="29" t="s">
        <v>69</v>
      </c>
      <c r="E3" s="29" t="s">
        <v>68</v>
      </c>
    </row>
    <row r="4" spans="2:5" ht="21" customHeight="1">
      <c r="B4" s="29" t="s">
        <v>80</v>
      </c>
      <c r="C4" s="29" t="s">
        <v>66</v>
      </c>
      <c r="D4" s="29" t="s">
        <v>65</v>
      </c>
      <c r="E4" s="29" t="s">
        <v>64</v>
      </c>
    </row>
    <row r="5" spans="2:5" ht="21" customHeight="1">
      <c r="B5" s="29" t="s">
        <v>35</v>
      </c>
      <c r="C5" s="29" t="s">
        <v>62</v>
      </c>
      <c r="D5" s="29" t="s">
        <v>61</v>
      </c>
      <c r="E5" s="29" t="s">
        <v>60</v>
      </c>
    </row>
    <row r="7" spans="2:5" ht="21" customHeight="1">
      <c r="B7" s="29"/>
      <c r="C7" s="29" t="s">
        <v>77</v>
      </c>
      <c r="D7" s="29" t="s">
        <v>76</v>
      </c>
      <c r="E7" s="29" t="s">
        <v>35</v>
      </c>
    </row>
    <row r="8" spans="2:5" ht="21" customHeight="1">
      <c r="B8" s="29" t="s">
        <v>79</v>
      </c>
      <c r="C8" s="29" t="s">
        <v>70</v>
      </c>
      <c r="D8" s="29" t="s">
        <v>69</v>
      </c>
      <c r="E8" s="29" t="s">
        <v>68</v>
      </c>
    </row>
    <row r="9" spans="2:5" ht="21" customHeight="1">
      <c r="B9" s="29" t="s">
        <v>78</v>
      </c>
      <c r="C9" s="29" t="s">
        <v>66</v>
      </c>
      <c r="D9" s="29" t="s">
        <v>65</v>
      </c>
      <c r="E9" s="29" t="s">
        <v>64</v>
      </c>
    </row>
    <row r="10" spans="2:5" ht="21" customHeight="1">
      <c r="B10" s="29" t="s">
        <v>35</v>
      </c>
      <c r="C10" s="29" t="s">
        <v>62</v>
      </c>
      <c r="D10" s="29" t="s">
        <v>61</v>
      </c>
      <c r="E10" s="29" t="s">
        <v>60</v>
      </c>
    </row>
    <row r="12" spans="2:5" ht="21" customHeight="1">
      <c r="B12" s="29"/>
      <c r="C12" s="29" t="s">
        <v>77</v>
      </c>
      <c r="D12" s="29" t="s">
        <v>76</v>
      </c>
      <c r="E12" s="29" t="s">
        <v>35</v>
      </c>
    </row>
    <row r="13" spans="2:5" ht="21" customHeight="1">
      <c r="B13" s="29" t="s">
        <v>75</v>
      </c>
      <c r="C13" s="29" t="s">
        <v>70</v>
      </c>
      <c r="D13" s="29" t="s">
        <v>69</v>
      </c>
      <c r="E13" s="29" t="s">
        <v>68</v>
      </c>
    </row>
    <row r="14" spans="2:5" ht="21" customHeight="1">
      <c r="B14" s="29" t="s">
        <v>74</v>
      </c>
      <c r="C14" s="29" t="s">
        <v>66</v>
      </c>
      <c r="D14" s="29" t="s">
        <v>65</v>
      </c>
      <c r="E14" s="29" t="s">
        <v>64</v>
      </c>
    </row>
    <row r="15" spans="2:5" ht="21" customHeight="1">
      <c r="B15" s="29" t="s">
        <v>35</v>
      </c>
      <c r="C15" s="29" t="s">
        <v>62</v>
      </c>
      <c r="D15" s="29" t="s">
        <v>61</v>
      </c>
      <c r="E15" s="29" t="s">
        <v>60</v>
      </c>
    </row>
    <row r="17" spans="2:10" ht="21" customHeight="1">
      <c r="B17" s="28"/>
      <c r="C17" s="28" t="s">
        <v>73</v>
      </c>
      <c r="D17" s="28" t="s">
        <v>72</v>
      </c>
      <c r="E17" s="28" t="s">
        <v>35</v>
      </c>
      <c r="G17" s="28"/>
      <c r="H17" s="28" t="s">
        <v>98</v>
      </c>
      <c r="I17" s="28" t="s">
        <v>99</v>
      </c>
      <c r="J17" s="28" t="s">
        <v>35</v>
      </c>
    </row>
    <row r="18" spans="2:10" ht="21" customHeight="1">
      <c r="B18" s="28" t="s">
        <v>71</v>
      </c>
      <c r="C18" s="28" t="s">
        <v>70</v>
      </c>
      <c r="D18" s="28" t="s">
        <v>69</v>
      </c>
      <c r="E18" s="28" t="s">
        <v>68</v>
      </c>
      <c r="G18" s="28" t="s">
        <v>96</v>
      </c>
      <c r="H18" s="28" t="s">
        <v>70</v>
      </c>
      <c r="I18" s="28" t="s">
        <v>69</v>
      </c>
      <c r="J18" s="28" t="s">
        <v>68</v>
      </c>
    </row>
    <row r="19" spans="2:10" ht="21" customHeight="1">
      <c r="B19" s="28" t="s">
        <v>67</v>
      </c>
      <c r="C19" s="28" t="s">
        <v>66</v>
      </c>
      <c r="D19" s="28" t="s">
        <v>65</v>
      </c>
      <c r="E19" s="28" t="s">
        <v>64</v>
      </c>
      <c r="G19" s="28" t="s">
        <v>97</v>
      </c>
      <c r="H19" s="28" t="s">
        <v>66</v>
      </c>
      <c r="I19" s="28" t="s">
        <v>65</v>
      </c>
      <c r="J19" s="28" t="s">
        <v>64</v>
      </c>
    </row>
    <row r="20" spans="2:10" ht="21" customHeight="1">
      <c r="B20" s="28" t="s">
        <v>63</v>
      </c>
      <c r="C20" s="28" t="s">
        <v>62</v>
      </c>
      <c r="D20" s="28" t="s">
        <v>61</v>
      </c>
      <c r="E20" s="28" t="s">
        <v>60</v>
      </c>
      <c r="G20" s="28" t="s">
        <v>63</v>
      </c>
      <c r="H20" s="28" t="s">
        <v>62</v>
      </c>
      <c r="I20" s="28" t="s">
        <v>61</v>
      </c>
      <c r="J20" s="28" t="s">
        <v>60</v>
      </c>
    </row>
    <row r="22" spans="2:10" ht="21" customHeight="1">
      <c r="B22" s="28" t="s">
        <v>84</v>
      </c>
      <c r="C22" s="28" t="s">
        <v>85</v>
      </c>
      <c r="D22" s="28" t="s">
        <v>86</v>
      </c>
      <c r="E22" s="28" t="s">
        <v>35</v>
      </c>
    </row>
    <row r="23" spans="2:10" ht="21" customHeight="1">
      <c r="B23" s="28" t="s">
        <v>87</v>
      </c>
      <c r="C23" s="28" t="s">
        <v>70</v>
      </c>
      <c r="D23" s="28" t="s">
        <v>69</v>
      </c>
      <c r="E23" s="28" t="s">
        <v>68</v>
      </c>
    </row>
    <row r="24" spans="2:10" ht="21" customHeight="1">
      <c r="B24" s="28" t="s">
        <v>88</v>
      </c>
      <c r="C24" s="28" t="s">
        <v>66</v>
      </c>
      <c r="D24" s="28" t="s">
        <v>65</v>
      </c>
      <c r="E24" s="28" t="s">
        <v>64</v>
      </c>
    </row>
    <row r="25" spans="2:10" ht="21" customHeight="1">
      <c r="B25" s="28" t="s">
        <v>89</v>
      </c>
      <c r="C25" s="28" t="s">
        <v>90</v>
      </c>
      <c r="D25" s="28" t="s">
        <v>91</v>
      </c>
      <c r="E25" s="28" t="s">
        <v>92</v>
      </c>
    </row>
    <row r="26" spans="2:10" ht="21" customHeight="1">
      <c r="B26" s="28" t="s">
        <v>100</v>
      </c>
      <c r="C26" s="28" t="s">
        <v>93</v>
      </c>
      <c r="D26" s="28" t="s">
        <v>94</v>
      </c>
      <c r="E26" s="28" t="s">
        <v>95</v>
      </c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8155-A594-4C87-8220-7A230785CE30}">
  <dimension ref="B2:K20"/>
  <sheetViews>
    <sheetView workbookViewId="0"/>
  </sheetViews>
  <sheetFormatPr defaultRowHeight="20.399999999999999" customHeight="1"/>
  <cols>
    <col min="1" max="1" width="8.796875" style="1"/>
    <col min="2" max="5" width="12.296875" style="3" customWidth="1"/>
    <col min="6" max="6" width="8.796875" style="1"/>
    <col min="7" max="11" width="12.296875" style="1" customWidth="1"/>
    <col min="12" max="16384" width="8.796875" style="1"/>
  </cols>
  <sheetData>
    <row r="2" spans="2:11" ht="20.399999999999999" customHeight="1">
      <c r="B2" s="30" t="s">
        <v>101</v>
      </c>
      <c r="C2" s="31"/>
      <c r="D2" s="31"/>
      <c r="E2" s="31"/>
      <c r="F2" s="32"/>
      <c r="G2" s="32"/>
      <c r="H2" s="32"/>
      <c r="I2" s="32"/>
      <c r="J2" s="32"/>
      <c r="K2" s="32"/>
    </row>
    <row r="3" spans="2:11" ht="20.399999999999999" customHeight="1">
      <c r="B3" s="33"/>
      <c r="C3" s="33" t="s">
        <v>52</v>
      </c>
      <c r="D3" s="33" t="s">
        <v>53</v>
      </c>
      <c r="E3" s="33" t="s">
        <v>51</v>
      </c>
      <c r="F3" s="32"/>
      <c r="G3" s="32"/>
      <c r="H3" s="33"/>
      <c r="I3" s="33" t="s">
        <v>52</v>
      </c>
      <c r="J3" s="33" t="s">
        <v>53</v>
      </c>
      <c r="K3" s="33" t="s">
        <v>51</v>
      </c>
    </row>
    <row r="4" spans="2:11" ht="20.399999999999999" customHeight="1">
      <c r="B4" s="33" t="s">
        <v>50</v>
      </c>
      <c r="C4" s="34">
        <v>19</v>
      </c>
      <c r="D4" s="34">
        <v>8</v>
      </c>
      <c r="E4" s="34">
        <f>C4+D4</f>
        <v>27</v>
      </c>
      <c r="F4" s="32"/>
      <c r="G4" s="32"/>
      <c r="H4" s="33" t="s">
        <v>50</v>
      </c>
      <c r="I4" s="33">
        <v>19</v>
      </c>
      <c r="J4" s="33">
        <v>8</v>
      </c>
      <c r="K4" s="33">
        <f>I4+J4</f>
        <v>27</v>
      </c>
    </row>
    <row r="5" spans="2:11" ht="20.399999999999999" customHeight="1">
      <c r="B5" s="33" t="s">
        <v>49</v>
      </c>
      <c r="C5" s="34">
        <v>5</v>
      </c>
      <c r="D5" s="34">
        <v>18</v>
      </c>
      <c r="E5" s="34">
        <f>C5+D5</f>
        <v>23</v>
      </c>
      <c r="F5" s="32"/>
      <c r="G5" s="32"/>
      <c r="H5" s="33" t="s">
        <v>49</v>
      </c>
      <c r="I5" s="33">
        <v>5</v>
      </c>
      <c r="J5" s="33">
        <v>18</v>
      </c>
      <c r="K5" s="33">
        <f>I5+J5</f>
        <v>23</v>
      </c>
    </row>
    <row r="6" spans="2:11" ht="20.399999999999999" customHeight="1">
      <c r="B6" s="33" t="s">
        <v>51</v>
      </c>
      <c r="C6" s="34">
        <f>C4+C5</f>
        <v>24</v>
      </c>
      <c r="D6" s="34">
        <f>D4+D5</f>
        <v>26</v>
      </c>
      <c r="E6" s="34">
        <f>C6+D6</f>
        <v>50</v>
      </c>
      <c r="F6" s="32"/>
      <c r="G6" s="32"/>
      <c r="H6" s="33" t="s">
        <v>51</v>
      </c>
      <c r="I6" s="33">
        <f>I4+I5</f>
        <v>24</v>
      </c>
      <c r="J6" s="33">
        <f>J4+J5</f>
        <v>26</v>
      </c>
      <c r="K6" s="33">
        <f>I6+J6</f>
        <v>50</v>
      </c>
    </row>
    <row r="7" spans="2:11" ht="20.399999999999999" customHeight="1">
      <c r="B7" s="31"/>
      <c r="C7" s="31"/>
      <c r="D7" s="31"/>
      <c r="E7" s="31"/>
      <c r="F7" s="32"/>
      <c r="G7" s="32"/>
      <c r="H7" s="32"/>
      <c r="I7" s="32"/>
      <c r="J7" s="32"/>
      <c r="K7" s="32"/>
    </row>
    <row r="8" spans="2:11" ht="20.399999999999999" customHeight="1">
      <c r="B8" s="30" t="s">
        <v>102</v>
      </c>
      <c r="C8" s="31"/>
      <c r="D8" s="31"/>
      <c r="E8" s="31"/>
      <c r="F8" s="32"/>
      <c r="G8" s="32"/>
      <c r="H8" s="32"/>
      <c r="I8" s="32"/>
      <c r="J8" s="32"/>
      <c r="K8" s="32"/>
    </row>
    <row r="9" spans="2:11" ht="20.399999999999999" customHeight="1">
      <c r="B9" s="33"/>
      <c r="C9" s="33" t="s">
        <v>52</v>
      </c>
      <c r="D9" s="33" t="s">
        <v>53</v>
      </c>
      <c r="E9" s="33" t="s">
        <v>51</v>
      </c>
      <c r="F9" s="32"/>
      <c r="G9" s="32"/>
      <c r="H9" s="32"/>
      <c r="I9" s="32"/>
      <c r="J9" s="32"/>
      <c r="K9" s="32"/>
    </row>
    <row r="10" spans="2:11" ht="20.399999999999999" customHeight="1">
      <c r="B10" s="33" t="s">
        <v>50</v>
      </c>
      <c r="C10" s="34">
        <f>E4*C6/E6</f>
        <v>12.96</v>
      </c>
      <c r="D10" s="34">
        <f>E4*D6/E6</f>
        <v>14.04</v>
      </c>
      <c r="E10" s="34">
        <f>C10+D10</f>
        <v>27</v>
      </c>
      <c r="F10" s="32"/>
      <c r="G10" s="32"/>
      <c r="H10" s="32"/>
      <c r="I10" s="32"/>
      <c r="J10" s="32"/>
      <c r="K10" s="32"/>
    </row>
    <row r="11" spans="2:11" ht="20.399999999999999" customHeight="1">
      <c r="B11" s="33" t="s">
        <v>49</v>
      </c>
      <c r="C11" s="34">
        <f>E5*C6/E6</f>
        <v>11.04</v>
      </c>
      <c r="D11" s="34">
        <f>E5*D6/E6</f>
        <v>11.96</v>
      </c>
      <c r="E11" s="34">
        <f>C11+D11</f>
        <v>23</v>
      </c>
      <c r="F11" s="32"/>
      <c r="G11" s="32"/>
      <c r="H11" s="32"/>
      <c r="I11" s="32"/>
      <c r="J11" s="32"/>
      <c r="K11" s="32"/>
    </row>
    <row r="12" spans="2:11" ht="20.399999999999999" customHeight="1">
      <c r="B12" s="33" t="s">
        <v>51</v>
      </c>
      <c r="C12" s="34">
        <f>C10+C11</f>
        <v>24</v>
      </c>
      <c r="D12" s="34">
        <f>D10+D11</f>
        <v>26</v>
      </c>
      <c r="E12" s="34">
        <f>C12+D12</f>
        <v>50</v>
      </c>
      <c r="F12" s="32"/>
      <c r="G12" s="32"/>
      <c r="H12" s="32"/>
      <c r="I12" s="32"/>
      <c r="J12" s="32"/>
      <c r="K12" s="32"/>
    </row>
    <row r="13" spans="2:11" ht="20.399999999999999" customHeight="1">
      <c r="B13" s="31"/>
      <c r="C13" s="31"/>
      <c r="D13" s="31"/>
      <c r="E13" s="31"/>
      <c r="F13" s="32"/>
      <c r="G13" s="32"/>
      <c r="H13" s="32"/>
      <c r="I13" s="32"/>
      <c r="J13" s="32"/>
      <c r="K13" s="32"/>
    </row>
    <row r="14" spans="2:11" ht="20.399999999999999" customHeight="1">
      <c r="B14" s="30" t="s">
        <v>103</v>
      </c>
      <c r="C14" s="31"/>
      <c r="D14" s="31"/>
      <c r="E14" s="31"/>
      <c r="F14" s="32"/>
      <c r="G14" s="30" t="s">
        <v>104</v>
      </c>
      <c r="H14" s="32"/>
      <c r="I14" s="32"/>
      <c r="J14" s="32"/>
      <c r="K14" s="32"/>
    </row>
    <row r="15" spans="2:11" ht="20.399999999999999" customHeight="1">
      <c r="B15" s="33"/>
      <c r="C15" s="33" t="s">
        <v>52</v>
      </c>
      <c r="D15" s="33" t="s">
        <v>53</v>
      </c>
      <c r="E15" s="33" t="s">
        <v>51</v>
      </c>
      <c r="F15" s="32"/>
      <c r="G15" s="33"/>
      <c r="H15" s="33" t="s">
        <v>52</v>
      </c>
      <c r="I15" s="33" t="s">
        <v>53</v>
      </c>
      <c r="J15" s="33" t="s">
        <v>51</v>
      </c>
      <c r="K15" s="32"/>
    </row>
    <row r="16" spans="2:11" ht="20.399999999999999" customHeight="1">
      <c r="B16" s="33" t="s">
        <v>50</v>
      </c>
      <c r="C16" s="35">
        <f>(C4-C10)^2/C10</f>
        <v>2.8149382716049374</v>
      </c>
      <c r="D16" s="35">
        <f>(D4-D10)^2/D10</f>
        <v>2.5984045584045581</v>
      </c>
      <c r="E16" s="34"/>
      <c r="F16" s="32"/>
      <c r="G16" s="33" t="s">
        <v>50</v>
      </c>
      <c r="H16" s="35">
        <f>(ABS(C4-C10)-0.5)^2/C10</f>
        <v>2.3681790123456783</v>
      </c>
      <c r="I16" s="35">
        <f>(ABS(D4-D10)-0.5)^2/D10</f>
        <v>2.1860113960113954</v>
      </c>
      <c r="J16" s="35"/>
      <c r="K16" s="32"/>
    </row>
    <row r="17" spans="2:11" ht="20.399999999999999" customHeight="1">
      <c r="B17" s="33" t="s">
        <v>49</v>
      </c>
      <c r="C17" s="35">
        <f>(C5-C11)^2/C11</f>
        <v>3.3044927536231881</v>
      </c>
      <c r="D17" s="35">
        <f>(D5-D11)^2/D11</f>
        <v>3.0503010033444808</v>
      </c>
      <c r="E17" s="34"/>
      <c r="F17" s="32"/>
      <c r="G17" s="33" t="s">
        <v>49</v>
      </c>
      <c r="H17" s="35">
        <f>(ABS(C5-C11)-0.5)^2/C11</f>
        <v>2.7800362318840572</v>
      </c>
      <c r="I17" s="35">
        <f>(ABS(D5-D11)-0.5)^2/D11</f>
        <v>2.5661872909698986</v>
      </c>
      <c r="J17" s="35"/>
      <c r="K17" s="32"/>
    </row>
    <row r="18" spans="2:11" ht="20.399999999999999" customHeight="1">
      <c r="B18" s="33" t="s">
        <v>51</v>
      </c>
      <c r="C18" s="34"/>
      <c r="D18" s="34"/>
      <c r="E18" s="35">
        <f>SUM(C16:D17)</f>
        <v>11.768136586977166</v>
      </c>
      <c r="F18" s="32"/>
      <c r="G18" s="33" t="s">
        <v>51</v>
      </c>
      <c r="H18" s="35"/>
      <c r="I18" s="35"/>
      <c r="J18" s="35">
        <f>SUM(H16:I17)</f>
        <v>9.9004139312110286</v>
      </c>
      <c r="K18" s="32"/>
    </row>
    <row r="20" spans="2:11" ht="20.399999999999999" customHeight="1">
      <c r="D20" s="3" t="s">
        <v>105</v>
      </c>
      <c r="E20" s="3">
        <f>_xlfn.CHISQ.DIST.RT(E18,1)</f>
        <v>6.0253265747224204E-4</v>
      </c>
      <c r="I20" s="3" t="s">
        <v>105</v>
      </c>
      <c r="J20" s="3">
        <f>_xlfn.CHISQ.DIST.RT(J18,1)</f>
        <v>1.6524160007350605E-3</v>
      </c>
    </row>
  </sheetData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74C9-48F3-412E-A19E-E0C08262EF2C}">
  <dimension ref="A1:AD84"/>
  <sheetViews>
    <sheetView workbookViewId="0"/>
  </sheetViews>
  <sheetFormatPr defaultRowHeight="18" customHeight="1"/>
  <cols>
    <col min="1" max="4" width="8.796875" style="50"/>
    <col min="5" max="17" width="8.796875" style="54"/>
    <col min="18" max="25" width="9.796875" style="54" customWidth="1"/>
    <col min="26" max="16384" width="8.796875" style="54"/>
  </cols>
  <sheetData>
    <row r="1" spans="1:30" ht="18" customHeight="1">
      <c r="A1" s="56" t="s">
        <v>1</v>
      </c>
      <c r="B1" s="56" t="s">
        <v>121</v>
      </c>
      <c r="C1" s="56" t="s">
        <v>123</v>
      </c>
      <c r="D1" s="56" t="s">
        <v>36</v>
      </c>
      <c r="F1" s="50" t="s">
        <v>194</v>
      </c>
      <c r="G1" s="50" t="s">
        <v>195</v>
      </c>
      <c r="H1" s="50" t="s">
        <v>196</v>
      </c>
      <c r="J1" s="54">
        <v>0.1</v>
      </c>
      <c r="L1" s="75" t="s">
        <v>201</v>
      </c>
    </row>
    <row r="2" spans="1:30" ht="18" customHeight="1">
      <c r="A2" s="56">
        <v>1</v>
      </c>
      <c r="B2" s="56">
        <v>1</v>
      </c>
      <c r="C2" s="56">
        <v>32</v>
      </c>
      <c r="D2" s="56">
        <v>1</v>
      </c>
      <c r="F2" s="50">
        <f ca="1">B2+$J$1*(RAND()-0.5)</f>
        <v>1.0189228600436231</v>
      </c>
      <c r="G2" s="50">
        <f>C2</f>
        <v>32</v>
      </c>
      <c r="H2" s="50">
        <f ca="1">D2+$J$1*(RAND()-0.5)</f>
        <v>0.99939422511335296</v>
      </c>
    </row>
    <row r="3" spans="1:30" ht="18" customHeight="1">
      <c r="A3" s="56">
        <v>2</v>
      </c>
      <c r="B3" s="56">
        <v>1</v>
      </c>
      <c r="C3" s="56">
        <v>18</v>
      </c>
      <c r="D3" s="56">
        <v>1</v>
      </c>
      <c r="F3" s="50">
        <f t="shared" ref="F3:F26" ca="1" si="0">B3+$J$1*(RAND()-0.5)</f>
        <v>1.0009900943307835</v>
      </c>
      <c r="G3" s="50">
        <f t="shared" ref="G3:G26" si="1">C3</f>
        <v>18</v>
      </c>
      <c r="H3" s="50">
        <f t="shared" ref="H3:H26" ca="1" si="2">D3+$J$1*(RAND()-0.5)</f>
        <v>0.97921490536034062</v>
      </c>
      <c r="Q3" s="54" t="s">
        <v>106</v>
      </c>
    </row>
    <row r="4" spans="1:30" ht="18" customHeight="1">
      <c r="A4" s="56">
        <v>3</v>
      </c>
      <c r="B4" s="56">
        <v>1</v>
      </c>
      <c r="C4" s="56">
        <v>21</v>
      </c>
      <c r="D4" s="56">
        <v>1</v>
      </c>
      <c r="F4" s="50">
        <f t="shared" ca="1" si="0"/>
        <v>1.0251765672948931</v>
      </c>
      <c r="G4" s="50">
        <f t="shared" si="1"/>
        <v>21</v>
      </c>
      <c r="H4" s="50">
        <f t="shared" ca="1" si="2"/>
        <v>1.0364822610718587</v>
      </c>
      <c r="Q4" s="66"/>
      <c r="R4" s="66"/>
      <c r="S4" s="66"/>
      <c r="T4" s="66" t="s">
        <v>107</v>
      </c>
      <c r="U4" s="66"/>
      <c r="V4" s="66"/>
      <c r="W4" s="66" t="s">
        <v>108</v>
      </c>
      <c r="X4" s="66"/>
      <c r="Y4" s="66"/>
    </row>
    <row r="5" spans="1:30" ht="18" customHeight="1">
      <c r="A5" s="56">
        <v>4</v>
      </c>
      <c r="B5" s="56">
        <v>1</v>
      </c>
      <c r="C5" s="56">
        <v>17</v>
      </c>
      <c r="D5" s="56">
        <v>1</v>
      </c>
      <c r="F5" s="50">
        <f t="shared" ca="1" si="0"/>
        <v>1.0061839637958434</v>
      </c>
      <c r="G5" s="50">
        <f t="shared" si="1"/>
        <v>17</v>
      </c>
      <c r="H5" s="50">
        <f t="shared" ca="1" si="2"/>
        <v>0.98490942631067091</v>
      </c>
      <c r="Q5" s="51" t="s">
        <v>110</v>
      </c>
      <c r="R5" s="51" t="s">
        <v>111</v>
      </c>
      <c r="S5" s="51" t="s">
        <v>112</v>
      </c>
      <c r="T5" s="51" t="s">
        <v>114</v>
      </c>
      <c r="U5" s="51" t="s">
        <v>115</v>
      </c>
      <c r="V5" s="51" t="s">
        <v>116</v>
      </c>
      <c r="W5" s="51" t="s">
        <v>114</v>
      </c>
      <c r="X5" s="51" t="s">
        <v>115</v>
      </c>
      <c r="Y5" s="51" t="s">
        <v>18</v>
      </c>
    </row>
    <row r="6" spans="1:30" ht="18" customHeight="1">
      <c r="A6" s="56">
        <v>5</v>
      </c>
      <c r="B6" s="56">
        <v>0</v>
      </c>
      <c r="C6" s="56">
        <v>14</v>
      </c>
      <c r="D6" s="56">
        <v>1</v>
      </c>
      <c r="F6" s="50">
        <f t="shared" ca="1" si="0"/>
        <v>1.1325709115409999E-2</v>
      </c>
      <c r="G6" s="50">
        <f t="shared" si="1"/>
        <v>14</v>
      </c>
      <c r="H6" s="50">
        <f t="shared" ca="1" si="2"/>
        <v>0.95192691390229345</v>
      </c>
      <c r="Q6" s="67" t="s">
        <v>120</v>
      </c>
      <c r="R6" s="68">
        <v>1.0788684814464331</v>
      </c>
      <c r="S6" s="68">
        <v>1.0608647129038897</v>
      </c>
      <c r="T6" s="68">
        <v>-1.0003881483146146</v>
      </c>
      <c r="U6" s="68">
        <v>3.1581251112074806</v>
      </c>
      <c r="V6" s="68">
        <v>2.9413494758954046</v>
      </c>
      <c r="W6" s="68">
        <v>0.36773667709498048</v>
      </c>
      <c r="X6" s="68">
        <v>23.526445084822523</v>
      </c>
      <c r="Y6" s="69">
        <v>0.3091673000216989</v>
      </c>
    </row>
    <row r="7" spans="1:30" ht="18" customHeight="1">
      <c r="A7" s="56">
        <v>6</v>
      </c>
      <c r="B7" s="56">
        <v>1</v>
      </c>
      <c r="C7" s="56">
        <v>28</v>
      </c>
      <c r="D7" s="56">
        <v>1</v>
      </c>
      <c r="F7" s="50">
        <f t="shared" ca="1" si="0"/>
        <v>0.98332918594174901</v>
      </c>
      <c r="G7" s="50">
        <f t="shared" si="1"/>
        <v>28</v>
      </c>
      <c r="H7" s="50">
        <f t="shared" ca="1" si="2"/>
        <v>1.0379980729302343</v>
      </c>
      <c r="Q7" s="67" t="s">
        <v>122</v>
      </c>
      <c r="R7" s="68">
        <v>0.20520630650485122</v>
      </c>
      <c r="S7" s="68">
        <v>8.7912728073340815E-2</v>
      </c>
      <c r="T7" s="68">
        <v>3.2900525698439931E-2</v>
      </c>
      <c r="U7" s="68">
        <v>0.37751208731126251</v>
      </c>
      <c r="V7" s="68">
        <v>1.2277783374939344</v>
      </c>
      <c r="W7" s="68">
        <v>1.0334477326366798</v>
      </c>
      <c r="X7" s="68">
        <v>1.4586510748573358</v>
      </c>
      <c r="Y7" s="69">
        <v>1.9585003875844342E-2</v>
      </c>
    </row>
    <row r="8" spans="1:30" ht="18" customHeight="1">
      <c r="A8" s="56">
        <v>7</v>
      </c>
      <c r="B8" s="56">
        <v>1</v>
      </c>
      <c r="C8" s="56">
        <v>2</v>
      </c>
      <c r="D8" s="56">
        <v>0</v>
      </c>
      <c r="F8" s="50">
        <f t="shared" ca="1" si="0"/>
        <v>0.9857552754581862</v>
      </c>
      <c r="G8" s="50">
        <f t="shared" si="1"/>
        <v>2</v>
      </c>
      <c r="H8" s="50">
        <f t="shared" ca="1" si="2"/>
        <v>-4.6182227713259839E-2</v>
      </c>
      <c r="Q8" s="67" t="s">
        <v>119</v>
      </c>
      <c r="R8" s="68">
        <v>-3.8325248201263578</v>
      </c>
      <c r="S8" s="68">
        <v>1.6200461263050492</v>
      </c>
      <c r="T8" s="68">
        <v>-7.0077568809778814</v>
      </c>
      <c r="U8" s="68">
        <v>-0.65729275927483455</v>
      </c>
      <c r="V8" s="68">
        <v>2.1654871893495822E-2</v>
      </c>
      <c r="W8" s="68">
        <v>9.0483596849142767E-4</v>
      </c>
      <c r="X8" s="68">
        <v>0.51825247122474194</v>
      </c>
      <c r="Y8" s="69">
        <v>1.7996569350635021E-2</v>
      </c>
    </row>
    <row r="9" spans="1:30" ht="18" customHeight="1">
      <c r="A9" s="56">
        <v>8</v>
      </c>
      <c r="B9" s="56">
        <v>0</v>
      </c>
      <c r="C9" s="56">
        <v>31</v>
      </c>
      <c r="D9" s="56">
        <v>1</v>
      </c>
      <c r="F9" s="50">
        <f t="shared" ca="1" si="0"/>
        <v>-4.9146122280218855E-2</v>
      </c>
      <c r="G9" s="50">
        <f t="shared" si="1"/>
        <v>31</v>
      </c>
      <c r="H9" s="50">
        <f t="shared" ca="1" si="2"/>
        <v>1.0389417366178701</v>
      </c>
    </row>
    <row r="10" spans="1:30" ht="18" customHeight="1">
      <c r="A10" s="56">
        <v>9</v>
      </c>
      <c r="B10" s="56">
        <v>1</v>
      </c>
      <c r="C10" s="56">
        <v>21</v>
      </c>
      <c r="D10" s="56">
        <v>1</v>
      </c>
      <c r="F10" s="50">
        <f t="shared" ca="1" si="0"/>
        <v>1.0460985918434491</v>
      </c>
      <c r="G10" s="50">
        <f t="shared" si="1"/>
        <v>21</v>
      </c>
      <c r="H10" s="50">
        <f t="shared" ca="1" si="2"/>
        <v>0.98606539499306545</v>
      </c>
    </row>
    <row r="11" spans="1:30" ht="18" customHeight="1">
      <c r="A11" s="56">
        <v>10</v>
      </c>
      <c r="B11" s="56">
        <v>1</v>
      </c>
      <c r="C11" s="56">
        <v>25</v>
      </c>
      <c r="D11" s="56">
        <v>1</v>
      </c>
      <c r="F11" s="50">
        <f t="shared" ca="1" si="0"/>
        <v>0.95590230334030601</v>
      </c>
      <c r="G11" s="50">
        <f t="shared" si="1"/>
        <v>25</v>
      </c>
      <c r="H11" s="50">
        <f t="shared" ca="1" si="2"/>
        <v>1.0195289942787114</v>
      </c>
      <c r="Q11" s="49" t="s">
        <v>106</v>
      </c>
      <c r="R11" s="50"/>
      <c r="S11" s="50"/>
      <c r="T11" s="50"/>
      <c r="U11" s="50"/>
      <c r="V11" s="50"/>
      <c r="W11" s="50"/>
      <c r="X11" s="50"/>
      <c r="Y11" s="50"/>
      <c r="Z11"/>
      <c r="AA11"/>
      <c r="AB11"/>
      <c r="AC11"/>
      <c r="AD11"/>
    </row>
    <row r="12" spans="1:30" ht="18" customHeight="1">
      <c r="A12" s="56">
        <v>11</v>
      </c>
      <c r="B12" s="56">
        <v>1</v>
      </c>
      <c r="C12" s="56">
        <v>5</v>
      </c>
      <c r="D12" s="56">
        <v>1</v>
      </c>
      <c r="F12" s="50">
        <f t="shared" ca="1" si="0"/>
        <v>0.97317776528067002</v>
      </c>
      <c r="G12" s="50">
        <f t="shared" si="1"/>
        <v>5</v>
      </c>
      <c r="H12" s="50">
        <f t="shared" ca="1" si="2"/>
        <v>1.0027064229398013</v>
      </c>
      <c r="Q12" s="51"/>
      <c r="R12" s="51"/>
      <c r="S12" s="51"/>
      <c r="T12" s="51" t="s">
        <v>107</v>
      </c>
      <c r="U12" s="51"/>
      <c r="V12" s="51"/>
      <c r="W12" s="51" t="s">
        <v>108</v>
      </c>
      <c r="X12" s="51"/>
      <c r="Y12" s="51"/>
      <c r="Z12"/>
      <c r="AA12"/>
      <c r="AB12"/>
      <c r="AD12"/>
    </row>
    <row r="13" spans="1:30" ht="18" customHeight="1">
      <c r="A13" s="56">
        <v>12</v>
      </c>
      <c r="B13" s="56">
        <v>1</v>
      </c>
      <c r="C13" s="56">
        <v>13</v>
      </c>
      <c r="D13" s="56">
        <v>0</v>
      </c>
      <c r="F13" s="50">
        <f t="shared" ca="1" si="0"/>
        <v>1.0489189506005483</v>
      </c>
      <c r="G13" s="50">
        <f t="shared" si="1"/>
        <v>13</v>
      </c>
      <c r="H13" s="50">
        <f t="shared" ca="1" si="2"/>
        <v>3.3376820270864437E-2</v>
      </c>
      <c r="Q13" s="51" t="s">
        <v>110</v>
      </c>
      <c r="R13" s="51" t="s">
        <v>111</v>
      </c>
      <c r="S13" s="51" t="s">
        <v>112</v>
      </c>
      <c r="T13" s="51" t="s">
        <v>114</v>
      </c>
      <c r="U13" s="51" t="s">
        <v>115</v>
      </c>
      <c r="V13" s="51" t="s">
        <v>116</v>
      </c>
      <c r="W13" s="51" t="s">
        <v>114</v>
      </c>
      <c r="X13" s="51" t="s">
        <v>115</v>
      </c>
      <c r="Y13" s="51" t="s">
        <v>18</v>
      </c>
      <c r="Z13"/>
      <c r="AA13"/>
      <c r="AB13"/>
      <c r="AD13"/>
    </row>
    <row r="14" spans="1:30" ht="18" customHeight="1">
      <c r="A14" s="56">
        <v>13</v>
      </c>
      <c r="B14" s="56">
        <v>1</v>
      </c>
      <c r="C14" s="56">
        <v>23</v>
      </c>
      <c r="D14" s="56">
        <v>1</v>
      </c>
      <c r="F14" s="50">
        <f t="shared" ca="1" si="0"/>
        <v>1.0070417800591338</v>
      </c>
      <c r="G14" s="50">
        <f t="shared" si="1"/>
        <v>23</v>
      </c>
      <c r="H14" s="50">
        <f t="shared" ca="1" si="2"/>
        <v>0.95564990568355368</v>
      </c>
      <c r="Q14" s="67" t="s">
        <v>122</v>
      </c>
      <c r="R14" s="68">
        <v>0.21738413274758389</v>
      </c>
      <c r="S14" s="68">
        <v>9.1876459848986611E-2</v>
      </c>
      <c r="T14" s="68">
        <v>3.7309580416529847E-2</v>
      </c>
      <c r="U14" s="68">
        <v>0.39745868507863791</v>
      </c>
      <c r="V14" s="68">
        <v>1.2428214188617859</v>
      </c>
      <c r="W14" s="68">
        <v>1.0380143200071774</v>
      </c>
      <c r="X14" s="68">
        <v>1.4880383145108655</v>
      </c>
      <c r="Y14" s="69">
        <v>1.7979103362566782E-2</v>
      </c>
      <c r="Z14" s="58"/>
      <c r="AA14" s="62"/>
      <c r="AB14" s="58"/>
      <c r="AD14" s="58"/>
    </row>
    <row r="15" spans="1:30" ht="18" customHeight="1">
      <c r="A15" s="56">
        <v>14</v>
      </c>
      <c r="B15" s="56">
        <v>0</v>
      </c>
      <c r="C15" s="56">
        <v>20</v>
      </c>
      <c r="D15" s="56">
        <v>0</v>
      </c>
      <c r="F15" s="50">
        <f t="shared" ca="1" si="0"/>
        <v>9.3701633537199742E-3</v>
      </c>
      <c r="G15" s="50">
        <f t="shared" si="1"/>
        <v>20</v>
      </c>
      <c r="H15" s="50">
        <f t="shared" ca="1" si="2"/>
        <v>1.3343833965020681E-2</v>
      </c>
      <c r="Q15" s="67" t="s">
        <v>119</v>
      </c>
      <c r="R15" s="68">
        <v>-3.339533268015447</v>
      </c>
      <c r="S15" s="68">
        <v>1.5591641270550491</v>
      </c>
      <c r="T15" s="68">
        <v>-6.3954388030301761</v>
      </c>
      <c r="U15" s="68">
        <v>-0.28362773300071842</v>
      </c>
      <c r="V15" s="68">
        <v>3.5453501143574324E-2</v>
      </c>
      <c r="W15" s="68">
        <v>1.6691532734309461E-3</v>
      </c>
      <c r="X15" s="68">
        <v>0.75304692705287746</v>
      </c>
      <c r="Y15" s="69">
        <v>3.2203614203306578E-2</v>
      </c>
      <c r="Z15" s="58"/>
      <c r="AA15" s="62"/>
      <c r="AB15" s="58"/>
      <c r="AD15" s="58"/>
    </row>
    <row r="16" spans="1:30" ht="18" customHeight="1">
      <c r="A16" s="56">
        <v>15</v>
      </c>
      <c r="B16" s="56">
        <v>1</v>
      </c>
      <c r="C16" s="56">
        <v>15</v>
      </c>
      <c r="D16" s="56">
        <v>0</v>
      </c>
      <c r="F16" s="50">
        <f t="shared" ca="1" si="0"/>
        <v>0.98475379711392275</v>
      </c>
      <c r="G16" s="50">
        <f t="shared" si="1"/>
        <v>15</v>
      </c>
      <c r="H16" s="50">
        <f t="shared" ca="1" si="2"/>
        <v>3.7665759886069274E-2</v>
      </c>
    </row>
    <row r="17" spans="1:8" ht="18" customHeight="1">
      <c r="A17" s="56">
        <v>16</v>
      </c>
      <c r="B17" s="56">
        <v>0</v>
      </c>
      <c r="C17" s="56">
        <v>10</v>
      </c>
      <c r="D17" s="56">
        <v>0</v>
      </c>
      <c r="F17" s="50">
        <f t="shared" ca="1" si="0"/>
        <v>-1.1378891232158029E-2</v>
      </c>
      <c r="G17" s="50">
        <f t="shared" si="1"/>
        <v>10</v>
      </c>
      <c r="H17" s="50">
        <f t="shared" ca="1" si="2"/>
        <v>1.0907019174652244E-2</v>
      </c>
    </row>
    <row r="18" spans="1:8" ht="18" customHeight="1">
      <c r="A18" s="56">
        <v>17</v>
      </c>
      <c r="B18" s="56">
        <v>1</v>
      </c>
      <c r="C18" s="56">
        <v>18</v>
      </c>
      <c r="D18" s="56">
        <v>0</v>
      </c>
      <c r="F18" s="50">
        <f t="shared" ca="1" si="0"/>
        <v>1.010471912067217</v>
      </c>
      <c r="G18" s="50">
        <f t="shared" si="1"/>
        <v>18</v>
      </c>
      <c r="H18" s="50">
        <f t="shared" ca="1" si="2"/>
        <v>3.7035177284226388E-2</v>
      </c>
    </row>
    <row r="19" spans="1:8" ht="18" customHeight="1">
      <c r="A19" s="56">
        <v>18</v>
      </c>
      <c r="B19" s="56">
        <v>0</v>
      </c>
      <c r="C19" s="56">
        <v>13</v>
      </c>
      <c r="D19" s="56">
        <v>1</v>
      </c>
      <c r="F19" s="50">
        <f t="shared" ca="1" si="0"/>
        <v>1.3569204048041385E-2</v>
      </c>
      <c r="G19" s="50">
        <f t="shared" si="1"/>
        <v>13</v>
      </c>
      <c r="H19" s="50">
        <f t="shared" ca="1" si="2"/>
        <v>1.0351440830935335</v>
      </c>
    </row>
    <row r="20" spans="1:8" ht="18" customHeight="1">
      <c r="A20" s="56">
        <v>19</v>
      </c>
      <c r="B20" s="56">
        <v>1</v>
      </c>
      <c r="C20" s="56">
        <v>22</v>
      </c>
      <c r="D20" s="56">
        <v>1</v>
      </c>
      <c r="F20" s="50">
        <f t="shared" ca="1" si="0"/>
        <v>1.0419456914813499</v>
      </c>
      <c r="G20" s="50">
        <f t="shared" si="1"/>
        <v>22</v>
      </c>
      <c r="H20" s="50">
        <f t="shared" ca="1" si="2"/>
        <v>1.0284563963142683</v>
      </c>
    </row>
    <row r="21" spans="1:8" ht="18" customHeight="1">
      <c r="A21" s="56">
        <v>20</v>
      </c>
      <c r="B21" s="56">
        <v>1</v>
      </c>
      <c r="C21" s="56">
        <v>9</v>
      </c>
      <c r="D21" s="56">
        <v>0</v>
      </c>
      <c r="F21" s="50">
        <f t="shared" ca="1" si="0"/>
        <v>0.98453804429282388</v>
      </c>
      <c r="G21" s="50">
        <f t="shared" si="1"/>
        <v>9</v>
      </c>
      <c r="H21" s="50">
        <f t="shared" ca="1" si="2"/>
        <v>-1.2926143611439922E-2</v>
      </c>
    </row>
    <row r="22" spans="1:8" ht="18" customHeight="1">
      <c r="A22" s="56">
        <v>21</v>
      </c>
      <c r="B22" s="56">
        <v>1</v>
      </c>
      <c r="C22" s="56">
        <v>8</v>
      </c>
      <c r="D22" s="56">
        <v>0</v>
      </c>
      <c r="F22" s="50">
        <f t="shared" ca="1" si="0"/>
        <v>0.96230257559642474</v>
      </c>
      <c r="G22" s="50">
        <f t="shared" si="1"/>
        <v>8</v>
      </c>
      <c r="H22" s="50">
        <f t="shared" ca="1" si="2"/>
        <v>-3.9707238698785036E-2</v>
      </c>
    </row>
    <row r="23" spans="1:8" ht="18" customHeight="1">
      <c r="A23" s="56">
        <v>22</v>
      </c>
      <c r="B23" s="56">
        <v>0</v>
      </c>
      <c r="C23" s="56">
        <v>18</v>
      </c>
      <c r="D23" s="56">
        <v>0</v>
      </c>
      <c r="F23" s="50">
        <f t="shared" ca="1" si="0"/>
        <v>-2.3796290255032229E-2</v>
      </c>
      <c r="G23" s="50">
        <f t="shared" si="1"/>
        <v>18</v>
      </c>
      <c r="H23" s="50">
        <f t="shared" ca="1" si="2"/>
        <v>2.9562533847218821E-2</v>
      </c>
    </row>
    <row r="24" spans="1:8" ht="18" customHeight="1">
      <c r="A24" s="56">
        <v>23</v>
      </c>
      <c r="B24" s="56">
        <v>1</v>
      </c>
      <c r="C24" s="56">
        <v>21</v>
      </c>
      <c r="D24" s="56">
        <v>1</v>
      </c>
      <c r="F24" s="50">
        <f t="shared" ca="1" si="0"/>
        <v>0.97240594360538302</v>
      </c>
      <c r="G24" s="50">
        <f t="shared" si="1"/>
        <v>21</v>
      </c>
      <c r="H24" s="50">
        <f t="shared" ca="1" si="2"/>
        <v>1.0300029121733618</v>
      </c>
    </row>
    <row r="25" spans="1:8" ht="18" customHeight="1">
      <c r="A25" s="56">
        <v>24</v>
      </c>
      <c r="B25" s="56">
        <v>0</v>
      </c>
      <c r="C25" s="56">
        <v>13</v>
      </c>
      <c r="D25" s="56">
        <v>0</v>
      </c>
      <c r="F25" s="50">
        <f t="shared" ca="1" si="0"/>
        <v>-2.8502071374560879E-2</v>
      </c>
      <c r="G25" s="50">
        <f t="shared" si="1"/>
        <v>13</v>
      </c>
      <c r="H25" s="50">
        <f t="shared" ca="1" si="2"/>
        <v>-2.2814821633184202E-2</v>
      </c>
    </row>
    <row r="26" spans="1:8" ht="18" customHeight="1">
      <c r="A26" s="56">
        <v>25</v>
      </c>
      <c r="B26" s="56">
        <v>0</v>
      </c>
      <c r="C26" s="56">
        <v>10</v>
      </c>
      <c r="D26" s="56">
        <v>0</v>
      </c>
      <c r="F26" s="50">
        <f t="shared" ca="1" si="0"/>
        <v>-3.2461245684398697E-2</v>
      </c>
      <c r="G26" s="50">
        <f t="shared" si="1"/>
        <v>10</v>
      </c>
      <c r="H26" s="50">
        <f t="shared" ca="1" si="2"/>
        <v>2.4321799387754084E-2</v>
      </c>
    </row>
    <row r="27" spans="1:8" ht="18" customHeight="1">
      <c r="A27" s="55"/>
      <c r="B27" s="55"/>
      <c r="C27" s="55"/>
      <c r="D27" s="55"/>
    </row>
    <row r="33" spans="8:11" ht="18" customHeight="1">
      <c r="J33" s="54" t="s">
        <v>195</v>
      </c>
      <c r="K33" s="54" t="s">
        <v>197</v>
      </c>
    </row>
    <row r="34" spans="8:11" ht="18" customHeight="1">
      <c r="H34" s="70"/>
      <c r="J34" s="54">
        <v>-10</v>
      </c>
      <c r="K34" s="54">
        <f>EXP(-3.3395+0.2174*J34)/(1+EXP(-3.3395+0.2174*J34))</f>
        <v>4.0157792563572468E-3</v>
      </c>
    </row>
    <row r="35" spans="8:11" ht="18" customHeight="1">
      <c r="J35" s="54">
        <f>J34+1</f>
        <v>-9</v>
      </c>
      <c r="K35" s="54">
        <f t="shared" ref="K35:K84" si="3">EXP(-3.3395+0.2174*J35)/(1+EXP(-3.3395+0.2174*J35))</f>
        <v>4.9861132259497055E-3</v>
      </c>
    </row>
    <row r="36" spans="8:11" ht="18" customHeight="1">
      <c r="J36" s="54">
        <f t="shared" ref="J36:J84" si="4">J35+1</f>
        <v>-8</v>
      </c>
      <c r="K36" s="54">
        <f t="shared" si="3"/>
        <v>6.1894522462111771E-3</v>
      </c>
    </row>
    <row r="37" spans="8:11" ht="18" customHeight="1">
      <c r="J37" s="54">
        <f t="shared" si="4"/>
        <v>-7</v>
      </c>
      <c r="K37" s="54">
        <f t="shared" si="3"/>
        <v>7.6809609842547893E-3</v>
      </c>
    </row>
    <row r="38" spans="8:11" ht="18" customHeight="1">
      <c r="J38" s="54">
        <f t="shared" si="4"/>
        <v>-6</v>
      </c>
      <c r="K38" s="54">
        <f t="shared" si="3"/>
        <v>9.5284413428582994E-3</v>
      </c>
    </row>
    <row r="39" spans="8:11" ht="18" customHeight="1">
      <c r="J39" s="54">
        <f t="shared" si="4"/>
        <v>-5</v>
      </c>
      <c r="K39" s="54">
        <f t="shared" si="3"/>
        <v>1.1815000193158322E-2</v>
      </c>
    </row>
    <row r="40" spans="8:11" ht="18" customHeight="1">
      <c r="J40" s="54">
        <f t="shared" si="4"/>
        <v>-4</v>
      </c>
      <c r="K40" s="54">
        <f t="shared" si="3"/>
        <v>1.4642157488196996E-2</v>
      </c>
    </row>
    <row r="41" spans="8:11" ht="18" customHeight="1">
      <c r="J41" s="54">
        <f t="shared" si="4"/>
        <v>-3</v>
      </c>
      <c r="K41" s="54">
        <f t="shared" si="3"/>
        <v>1.8133398437740814E-2</v>
      </c>
    </row>
    <row r="42" spans="8:11" ht="18" customHeight="1">
      <c r="J42" s="54">
        <f t="shared" si="4"/>
        <v>-2</v>
      </c>
      <c r="K42" s="54">
        <f t="shared" si="3"/>
        <v>2.2438126493205934E-2</v>
      </c>
    </row>
    <row r="43" spans="8:11" ht="18" customHeight="1">
      <c r="J43" s="54">
        <f t="shared" si="4"/>
        <v>-1</v>
      </c>
      <c r="K43" s="54">
        <f t="shared" si="3"/>
        <v>2.7735896559593916E-2</v>
      </c>
    </row>
    <row r="44" spans="8:11" ht="18" customHeight="1">
      <c r="J44" s="54">
        <f t="shared" si="4"/>
        <v>0</v>
      </c>
      <c r="K44" s="54">
        <f t="shared" si="3"/>
        <v>3.4240687974115752E-2</v>
      </c>
    </row>
    <row r="45" spans="8:11" ht="18" customHeight="1">
      <c r="J45" s="54">
        <f t="shared" si="4"/>
        <v>1</v>
      </c>
      <c r="K45" s="54">
        <f t="shared" si="3"/>
        <v>4.2204800717997946E-2</v>
      </c>
    </row>
    <row r="46" spans="8:11" ht="18" customHeight="1">
      <c r="J46" s="54">
        <f t="shared" si="4"/>
        <v>2</v>
      </c>
      <c r="K46" s="54">
        <f t="shared" si="3"/>
        <v>5.1921713745829587E-2</v>
      </c>
    </row>
    <row r="47" spans="8:11" ht="18" customHeight="1">
      <c r="J47" s="54">
        <f t="shared" si="4"/>
        <v>3</v>
      </c>
      <c r="K47" s="54">
        <f t="shared" si="3"/>
        <v>6.3726926371838452E-2</v>
      </c>
    </row>
    <row r="48" spans="8:11" ht="18" customHeight="1">
      <c r="J48" s="54">
        <f t="shared" si="4"/>
        <v>4</v>
      </c>
      <c r="K48" s="54">
        <f t="shared" si="3"/>
        <v>7.7995426039856347E-2</v>
      </c>
    </row>
    <row r="49" spans="10:11" ht="18" customHeight="1">
      <c r="J49" s="54">
        <f t="shared" si="4"/>
        <v>5</v>
      </c>
      <c r="K49" s="54">
        <f t="shared" si="3"/>
        <v>9.5134038081646916E-2</v>
      </c>
    </row>
    <row r="50" spans="10:11" ht="18" customHeight="1">
      <c r="J50" s="54">
        <f t="shared" si="4"/>
        <v>6</v>
      </c>
      <c r="K50" s="54">
        <f t="shared" si="3"/>
        <v>0.11556662318471483</v>
      </c>
    </row>
    <row r="51" spans="10:11" ht="18" customHeight="1">
      <c r="J51" s="54">
        <f t="shared" si="4"/>
        <v>7</v>
      </c>
      <c r="K51" s="54">
        <f t="shared" si="3"/>
        <v>0.13971008365847085</v>
      </c>
    </row>
    <row r="52" spans="10:11" ht="18" customHeight="1">
      <c r="J52" s="54">
        <f t="shared" si="4"/>
        <v>8</v>
      </c>
      <c r="K52" s="54">
        <f t="shared" si="3"/>
        <v>0.1679396899047674</v>
      </c>
    </row>
    <row r="53" spans="10:11" ht="18" customHeight="1">
      <c r="J53" s="54">
        <f t="shared" si="4"/>
        <v>9</v>
      </c>
      <c r="K53" s="54">
        <f t="shared" si="3"/>
        <v>0.20054365086140535</v>
      </c>
    </row>
    <row r="54" spans="10:11" ht="18" customHeight="1">
      <c r="J54" s="54">
        <f t="shared" si="4"/>
        <v>10</v>
      </c>
      <c r="K54" s="54">
        <f t="shared" si="3"/>
        <v>0.23766934337748244</v>
      </c>
    </row>
    <row r="55" spans="10:11" ht="18" customHeight="1">
      <c r="J55" s="54">
        <f t="shared" si="4"/>
        <v>11</v>
      </c>
      <c r="K55" s="54">
        <f t="shared" si="3"/>
        <v>0.2792670878075062</v>
      </c>
    </row>
    <row r="56" spans="10:11" ht="18" customHeight="1">
      <c r="J56" s="54">
        <f t="shared" si="4"/>
        <v>12</v>
      </c>
      <c r="K56" s="54">
        <f t="shared" si="3"/>
        <v>0.32504113603629226</v>
      </c>
    </row>
    <row r="57" spans="10:11" ht="18" customHeight="1">
      <c r="J57" s="54">
        <f t="shared" si="4"/>
        <v>13</v>
      </c>
      <c r="K57" s="54">
        <f t="shared" si="3"/>
        <v>0.37442024768162008</v>
      </c>
    </row>
    <row r="58" spans="10:11" ht="18" customHeight="1">
      <c r="J58" s="54">
        <f t="shared" si="4"/>
        <v>14</v>
      </c>
      <c r="K58" s="54">
        <f t="shared" si="3"/>
        <v>0.42656006686471476</v>
      </c>
    </row>
    <row r="59" spans="10:11" ht="18" customHeight="1">
      <c r="J59" s="54">
        <f t="shared" si="4"/>
        <v>15</v>
      </c>
      <c r="K59" s="54">
        <f t="shared" si="3"/>
        <v>0.48038507164000332</v>
      </c>
    </row>
    <row r="60" spans="10:11" ht="18" customHeight="1">
      <c r="J60" s="54" t="b">
        <f>I14=J59+1</f>
        <v>0</v>
      </c>
      <c r="K60" s="54">
        <f t="shared" si="3"/>
        <v>3.4240687974115752E-2</v>
      </c>
    </row>
    <row r="61" spans="10:11" ht="18" customHeight="1">
      <c r="J61" s="54">
        <f t="shared" si="4"/>
        <v>1</v>
      </c>
      <c r="K61" s="54">
        <f t="shared" si="3"/>
        <v>4.2204800717997946E-2</v>
      </c>
    </row>
    <row r="62" spans="10:11" ht="18" customHeight="1">
      <c r="J62" s="54">
        <f t="shared" si="4"/>
        <v>2</v>
      </c>
      <c r="K62" s="54">
        <f t="shared" si="3"/>
        <v>5.1921713745829587E-2</v>
      </c>
    </row>
    <row r="63" spans="10:11" ht="18" customHeight="1">
      <c r="J63" s="54">
        <f t="shared" si="4"/>
        <v>3</v>
      </c>
      <c r="K63" s="54">
        <f t="shared" si="3"/>
        <v>6.3726926371838452E-2</v>
      </c>
    </row>
    <row r="64" spans="10:11" ht="18" customHeight="1">
      <c r="J64" s="54">
        <f t="shared" si="4"/>
        <v>4</v>
      </c>
      <c r="K64" s="54">
        <f t="shared" si="3"/>
        <v>7.7995426039856347E-2</v>
      </c>
    </row>
    <row r="65" spans="10:11" ht="18" customHeight="1">
      <c r="J65" s="54">
        <f t="shared" si="4"/>
        <v>5</v>
      </c>
      <c r="K65" s="54">
        <f t="shared" si="3"/>
        <v>9.5134038081646916E-2</v>
      </c>
    </row>
    <row r="66" spans="10:11" ht="18" customHeight="1">
      <c r="J66" s="54">
        <f t="shared" si="4"/>
        <v>6</v>
      </c>
      <c r="K66" s="54">
        <f t="shared" si="3"/>
        <v>0.11556662318471483</v>
      </c>
    </row>
    <row r="67" spans="10:11" ht="18" customHeight="1">
      <c r="J67" s="54">
        <f t="shared" si="4"/>
        <v>7</v>
      </c>
      <c r="K67" s="54">
        <f t="shared" si="3"/>
        <v>0.13971008365847085</v>
      </c>
    </row>
    <row r="68" spans="10:11" ht="18" customHeight="1">
      <c r="J68" s="54">
        <f t="shared" si="4"/>
        <v>8</v>
      </c>
      <c r="K68" s="54">
        <f t="shared" si="3"/>
        <v>0.1679396899047674</v>
      </c>
    </row>
    <row r="69" spans="10:11" ht="18" customHeight="1">
      <c r="J69" s="54">
        <f t="shared" si="4"/>
        <v>9</v>
      </c>
      <c r="K69" s="54">
        <f t="shared" si="3"/>
        <v>0.20054365086140535</v>
      </c>
    </row>
    <row r="70" spans="10:11" ht="18" customHeight="1">
      <c r="J70" s="54">
        <f t="shared" si="4"/>
        <v>10</v>
      </c>
      <c r="K70" s="54">
        <f t="shared" si="3"/>
        <v>0.23766934337748244</v>
      </c>
    </row>
    <row r="71" spans="10:11" ht="18" customHeight="1">
      <c r="J71" s="54">
        <f t="shared" si="4"/>
        <v>11</v>
      </c>
      <c r="K71" s="54">
        <f t="shared" si="3"/>
        <v>0.2792670878075062</v>
      </c>
    </row>
    <row r="72" spans="10:11" ht="18" customHeight="1">
      <c r="J72" s="54">
        <f t="shared" si="4"/>
        <v>12</v>
      </c>
      <c r="K72" s="54">
        <f t="shared" si="3"/>
        <v>0.32504113603629226</v>
      </c>
    </row>
    <row r="73" spans="10:11" ht="18" customHeight="1">
      <c r="J73" s="54">
        <f t="shared" si="4"/>
        <v>13</v>
      </c>
      <c r="K73" s="54">
        <f t="shared" si="3"/>
        <v>0.37442024768162008</v>
      </c>
    </row>
    <row r="74" spans="10:11" ht="18" customHeight="1">
      <c r="J74" s="54">
        <f t="shared" si="4"/>
        <v>14</v>
      </c>
      <c r="K74" s="54">
        <f t="shared" si="3"/>
        <v>0.42656006686471476</v>
      </c>
    </row>
    <row r="75" spans="10:11" ht="18" customHeight="1">
      <c r="J75" s="54">
        <f t="shared" si="4"/>
        <v>15</v>
      </c>
      <c r="K75" s="54">
        <f t="shared" si="3"/>
        <v>0.48038507164000332</v>
      </c>
    </row>
    <row r="76" spans="10:11" ht="18" customHeight="1">
      <c r="J76" s="54">
        <f t="shared" si="4"/>
        <v>16</v>
      </c>
      <c r="K76" s="54">
        <f t="shared" si="3"/>
        <v>0.53466927777714846</v>
      </c>
    </row>
    <row r="77" spans="10:11" ht="18" customHeight="1">
      <c r="J77" s="54">
        <f t="shared" si="4"/>
        <v>17</v>
      </c>
      <c r="K77" s="54">
        <f t="shared" si="3"/>
        <v>0.58814447424311778</v>
      </c>
    </row>
    <row r="78" spans="10:11" ht="18" customHeight="1">
      <c r="J78" s="54">
        <f t="shared" si="4"/>
        <v>18</v>
      </c>
      <c r="K78" s="54">
        <f t="shared" si="3"/>
        <v>0.63961649175286472</v>
      </c>
    </row>
    <row r="79" spans="10:11" ht="18" customHeight="1">
      <c r="J79" s="54">
        <f t="shared" si="4"/>
        <v>19</v>
      </c>
      <c r="K79" s="54">
        <f t="shared" si="3"/>
        <v>0.68806747309894667</v>
      </c>
    </row>
    <row r="80" spans="10:11" ht="18" customHeight="1">
      <c r="J80" s="54">
        <f t="shared" si="4"/>
        <v>20</v>
      </c>
      <c r="K80" s="54">
        <f t="shared" si="3"/>
        <v>0.73272649423754643</v>
      </c>
    </row>
    <row r="81" spans="10:11" ht="18" customHeight="1">
      <c r="J81" s="54">
        <f t="shared" si="4"/>
        <v>21</v>
      </c>
      <c r="K81" s="54">
        <f t="shared" si="3"/>
        <v>0.77310017286567811</v>
      </c>
    </row>
    <row r="82" spans="10:11" ht="18" customHeight="1">
      <c r="J82" s="54">
        <f t="shared" si="4"/>
        <v>22</v>
      </c>
      <c r="K82" s="54">
        <f t="shared" si="3"/>
        <v>0.80896515523567625</v>
      </c>
    </row>
    <row r="83" spans="10:11" ht="18" customHeight="1">
      <c r="J83" s="54">
        <f t="shared" si="4"/>
        <v>23</v>
      </c>
      <c r="K83" s="54">
        <f t="shared" si="3"/>
        <v>0.8403319473489953</v>
      </c>
    </row>
    <row r="84" spans="10:11" ht="18" customHeight="1">
      <c r="J84" s="54">
        <f t="shared" si="4"/>
        <v>24</v>
      </c>
      <c r="K84" s="54">
        <f t="shared" si="3"/>
        <v>0.86739273607299816</v>
      </c>
    </row>
  </sheetData>
  <phoneticPr fontId="4"/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625-AF05-4F50-A0FE-FFBCB8B27428}">
  <dimension ref="A1:N100"/>
  <sheetViews>
    <sheetView topLeftCell="A63" workbookViewId="0">
      <selection activeCell="I66" sqref="I66:I67"/>
    </sheetView>
  </sheetViews>
  <sheetFormatPr defaultRowHeight="18"/>
  <cols>
    <col min="1" max="1" width="16.296875" bestFit="1" customWidth="1"/>
  </cols>
  <sheetData>
    <row r="1" spans="1:1">
      <c r="A1" t="s">
        <v>125</v>
      </c>
    </row>
    <row r="3" spans="1:1">
      <c r="A3" t="s">
        <v>186</v>
      </c>
    </row>
    <row r="4" spans="1:1">
      <c r="A4" s="65" t="s">
        <v>187</v>
      </c>
    </row>
    <row r="5" spans="1:1">
      <c r="A5" s="65" t="s">
        <v>140</v>
      </c>
    </row>
    <row r="6" spans="1:1">
      <c r="A6" s="65" t="s">
        <v>148</v>
      </c>
    </row>
    <row r="7" spans="1:1">
      <c r="A7" s="65" t="s">
        <v>151</v>
      </c>
    </row>
    <row r="8" spans="1:1">
      <c r="A8" s="65" t="s">
        <v>157</v>
      </c>
    </row>
    <row r="9" spans="1:1">
      <c r="A9" s="65" t="s">
        <v>158</v>
      </c>
    </row>
    <row r="10" spans="1:1">
      <c r="A10" s="65" t="s">
        <v>160</v>
      </c>
    </row>
    <row r="11" spans="1:1">
      <c r="A11" s="65" t="s">
        <v>163</v>
      </c>
    </row>
    <row r="12" spans="1:1">
      <c r="A12" s="65" t="s">
        <v>183</v>
      </c>
    </row>
    <row r="14" spans="1:1">
      <c r="A14" s="4" t="s">
        <v>56</v>
      </c>
    </row>
    <row r="15" spans="1:1">
      <c r="A15" s="4" t="s">
        <v>25</v>
      </c>
    </row>
    <row r="16" spans="1:1">
      <c r="A16" s="4" t="s">
        <v>192</v>
      </c>
    </row>
    <row r="17" spans="1:3">
      <c r="A17" s="4" t="s">
        <v>26</v>
      </c>
      <c r="B17" t="s">
        <v>188</v>
      </c>
    </row>
    <row r="18" spans="1:3">
      <c r="A18" s="4" t="s">
        <v>191</v>
      </c>
    </row>
    <row r="19" spans="1:3" hidden="1">
      <c r="A19" s="4" t="s">
        <v>131</v>
      </c>
      <c r="B19" s="4" t="s">
        <v>130</v>
      </c>
    </row>
    <row r="20" spans="1:3" hidden="1">
      <c r="A20" s="4" t="s">
        <v>132</v>
      </c>
      <c r="B20" s="4" t="s">
        <v>127</v>
      </c>
    </row>
    <row r="21" spans="1:3" hidden="1">
      <c r="A21" s="4" t="s">
        <v>133</v>
      </c>
      <c r="B21" s="4" t="s">
        <v>126</v>
      </c>
    </row>
    <row r="22" spans="1:3" hidden="1">
      <c r="A22" s="4" t="s">
        <v>190</v>
      </c>
      <c r="B22" s="4" t="s">
        <v>27</v>
      </c>
    </row>
    <row r="23" spans="1:3" hidden="1">
      <c r="A23" s="4" t="s">
        <v>137</v>
      </c>
      <c r="B23" s="4" t="s">
        <v>27</v>
      </c>
    </row>
    <row r="24" spans="1:3" hidden="1">
      <c r="A24" s="4" t="s">
        <v>138</v>
      </c>
      <c r="B24" s="4" t="s">
        <v>129</v>
      </c>
    </row>
    <row r="25" spans="1:3" hidden="1"/>
    <row r="27" spans="1:3">
      <c r="A27" t="s">
        <v>140</v>
      </c>
    </row>
    <row r="28" spans="1:3">
      <c r="B28" t="s">
        <v>141</v>
      </c>
      <c r="C28" t="s">
        <v>142</v>
      </c>
    </row>
    <row r="29" spans="1:3">
      <c r="A29" t="s">
        <v>143</v>
      </c>
      <c r="B29">
        <v>25</v>
      </c>
      <c r="C29" s="57">
        <v>1</v>
      </c>
    </row>
    <row r="30" spans="1:3">
      <c r="A30" t="s">
        <v>144</v>
      </c>
      <c r="B30">
        <v>0</v>
      </c>
      <c r="C30" s="57">
        <v>0</v>
      </c>
    </row>
    <row r="31" spans="1:3">
      <c r="A31" t="s">
        <v>145</v>
      </c>
      <c r="B31">
        <v>0</v>
      </c>
      <c r="C31" s="57">
        <v>0</v>
      </c>
    </row>
    <row r="32" spans="1:3">
      <c r="A32" t="s">
        <v>146</v>
      </c>
      <c r="B32">
        <v>0</v>
      </c>
      <c r="C32" s="57">
        <v>0</v>
      </c>
    </row>
    <row r="33" spans="1:8">
      <c r="A33" t="s">
        <v>147</v>
      </c>
      <c r="B33">
        <v>25</v>
      </c>
      <c r="C33" s="57">
        <v>1</v>
      </c>
    </row>
    <row r="35" spans="1:8">
      <c r="A35" t="s">
        <v>148</v>
      </c>
    </row>
    <row r="36" spans="1:8">
      <c r="A36" s="4" t="s">
        <v>124</v>
      </c>
      <c r="B36" t="s">
        <v>141</v>
      </c>
      <c r="C36" t="s">
        <v>142</v>
      </c>
    </row>
    <row r="37" spans="1:8">
      <c r="A37" s="4" t="s">
        <v>149</v>
      </c>
      <c r="B37">
        <v>11</v>
      </c>
      <c r="C37" s="57">
        <v>0.44</v>
      </c>
    </row>
    <row r="38" spans="1:8">
      <c r="A38" s="4" t="s">
        <v>150</v>
      </c>
      <c r="B38">
        <v>14</v>
      </c>
      <c r="C38" s="57">
        <v>0.56000000000000005</v>
      </c>
    </row>
    <row r="39" spans="1:8">
      <c r="A39" s="4" t="s">
        <v>147</v>
      </c>
      <c r="B39">
        <v>25</v>
      </c>
      <c r="C39" s="57">
        <v>1</v>
      </c>
    </row>
    <row r="41" spans="1:8">
      <c r="A41" t="s">
        <v>151</v>
      </c>
    </row>
    <row r="42" spans="1:8">
      <c r="A42" t="s">
        <v>132</v>
      </c>
      <c r="B42" t="s">
        <v>110</v>
      </c>
      <c r="C42" t="s">
        <v>141</v>
      </c>
      <c r="D42" t="s">
        <v>152</v>
      </c>
      <c r="E42" t="s">
        <v>153</v>
      </c>
      <c r="F42" t="s">
        <v>154</v>
      </c>
      <c r="G42" t="s">
        <v>155</v>
      </c>
      <c r="H42" t="s">
        <v>156</v>
      </c>
    </row>
    <row r="43" spans="1:8">
      <c r="A43" s="4" t="s">
        <v>147</v>
      </c>
      <c r="B43" s="4" t="s">
        <v>120</v>
      </c>
      <c r="C43">
        <v>25</v>
      </c>
      <c r="D43" s="5">
        <v>0.68</v>
      </c>
      <c r="E43" s="5">
        <v>0.22666666666666666</v>
      </c>
      <c r="F43" s="5">
        <v>0.4760952285695233</v>
      </c>
      <c r="G43" s="5">
        <v>0</v>
      </c>
      <c r="H43" s="5">
        <v>1</v>
      </c>
    </row>
    <row r="44" spans="1:8">
      <c r="B44" s="4" t="s">
        <v>122</v>
      </c>
      <c r="C44">
        <v>25</v>
      </c>
      <c r="D44" s="5">
        <v>17.079999999999998</v>
      </c>
      <c r="E44" s="5">
        <v>58.326666666666675</v>
      </c>
      <c r="F44" s="5">
        <v>7.6371897100089559</v>
      </c>
      <c r="G44" s="5">
        <v>2</v>
      </c>
      <c r="H44" s="5">
        <v>32</v>
      </c>
    </row>
    <row r="45" spans="1:8">
      <c r="A45" s="4" t="s">
        <v>149</v>
      </c>
      <c r="B45" s="4" t="s">
        <v>120</v>
      </c>
      <c r="C45">
        <v>11</v>
      </c>
      <c r="D45" s="5">
        <v>0.54545454545454541</v>
      </c>
      <c r="E45" s="5">
        <v>0.27272727272727271</v>
      </c>
      <c r="F45" s="5">
        <v>0.5222329678670935</v>
      </c>
      <c r="G45" s="5">
        <v>0</v>
      </c>
      <c r="H45" s="5">
        <v>1</v>
      </c>
    </row>
    <row r="46" spans="1:8">
      <c r="B46" s="4" t="s">
        <v>122</v>
      </c>
      <c r="C46">
        <v>11</v>
      </c>
      <c r="D46" s="5">
        <v>12.363636363636363</v>
      </c>
      <c r="E46" s="5">
        <v>27.854545454545452</v>
      </c>
      <c r="F46" s="5">
        <v>5.2777405633988348</v>
      </c>
      <c r="G46" s="5">
        <v>2</v>
      </c>
      <c r="H46" s="5">
        <v>20</v>
      </c>
    </row>
    <row r="47" spans="1:8">
      <c r="A47" s="4" t="s">
        <v>150</v>
      </c>
      <c r="B47" s="4" t="s">
        <v>120</v>
      </c>
      <c r="C47">
        <v>14</v>
      </c>
      <c r="D47" s="5">
        <v>0.7857142857142857</v>
      </c>
      <c r="E47" s="5">
        <v>0.18131868131868137</v>
      </c>
      <c r="F47" s="5">
        <v>0.42581531362632014</v>
      </c>
      <c r="G47" s="5">
        <v>0</v>
      </c>
      <c r="H47" s="5">
        <v>1</v>
      </c>
    </row>
    <row r="48" spans="1:8">
      <c r="B48" s="4" t="s">
        <v>122</v>
      </c>
      <c r="C48">
        <v>14</v>
      </c>
      <c r="D48" s="5">
        <v>20.785714285714285</v>
      </c>
      <c r="E48" s="5">
        <v>52.64285714285716</v>
      </c>
      <c r="F48" s="5">
        <v>7.2555397554459837</v>
      </c>
      <c r="G48" s="5">
        <v>5</v>
      </c>
      <c r="H48" s="5">
        <v>32</v>
      </c>
    </row>
    <row r="50" spans="1:4">
      <c r="A50" t="s">
        <v>157</v>
      </c>
    </row>
    <row r="51" spans="1:4">
      <c r="A51" t="s">
        <v>132</v>
      </c>
      <c r="C51" s="4" t="s">
        <v>120</v>
      </c>
      <c r="D51" s="4" t="s">
        <v>122</v>
      </c>
    </row>
    <row r="52" spans="1:4">
      <c r="A52" s="4" t="s">
        <v>147</v>
      </c>
      <c r="B52" s="4" t="s">
        <v>120</v>
      </c>
      <c r="C52" s="5">
        <v>1</v>
      </c>
      <c r="D52" s="5">
        <v>8.7549709449680657E-2</v>
      </c>
    </row>
    <row r="53" spans="1:4">
      <c r="B53" s="4" t="s">
        <v>122</v>
      </c>
      <c r="C53" s="5">
        <v>8.7549709449680657E-2</v>
      </c>
      <c r="D53" s="5">
        <v>1</v>
      </c>
    </row>
    <row r="54" spans="1:4">
      <c r="A54" s="4" t="s">
        <v>149</v>
      </c>
      <c r="B54" s="4" t="s">
        <v>120</v>
      </c>
      <c r="C54" s="5">
        <v>0.99999999999999989</v>
      </c>
      <c r="D54" s="5">
        <v>-0.33313201057012298</v>
      </c>
    </row>
    <row r="55" spans="1:4">
      <c r="B55" s="4" t="s">
        <v>122</v>
      </c>
      <c r="C55" s="5">
        <v>-0.33313201057012298</v>
      </c>
      <c r="D55" s="5">
        <v>1</v>
      </c>
    </row>
    <row r="56" spans="1:4">
      <c r="A56" s="4" t="s">
        <v>150</v>
      </c>
      <c r="B56" s="4" t="s">
        <v>120</v>
      </c>
      <c r="C56" s="5">
        <v>1.0000000000000004</v>
      </c>
      <c r="D56" s="5">
        <v>0.10848443837693429</v>
      </c>
    </row>
    <row r="57" spans="1:4">
      <c r="B57" s="4" t="s">
        <v>122</v>
      </c>
      <c r="C57" s="5">
        <v>0.10848443837693429</v>
      </c>
      <c r="D57" s="5">
        <v>1.0000000000000002</v>
      </c>
    </row>
    <row r="59" spans="1:4">
      <c r="A59" t="s">
        <v>158</v>
      </c>
    </row>
    <row r="60" spans="1:4">
      <c r="A60" t="s">
        <v>159</v>
      </c>
    </row>
    <row r="62" spans="1:4">
      <c r="A62" t="s">
        <v>160</v>
      </c>
    </row>
    <row r="63" spans="1:4">
      <c r="A63" t="s">
        <v>190</v>
      </c>
    </row>
    <row r="65" spans="1:14">
      <c r="A65" t="s">
        <v>163</v>
      </c>
    </row>
    <row r="66" spans="1:14">
      <c r="A66" t="s">
        <v>164</v>
      </c>
      <c r="I66" s="73" t="s">
        <v>198</v>
      </c>
    </row>
    <row r="67" spans="1:14">
      <c r="C67" t="s">
        <v>168</v>
      </c>
      <c r="I67" s="73" t="s">
        <v>199</v>
      </c>
    </row>
    <row r="68" spans="1:14">
      <c r="A68" t="s">
        <v>166</v>
      </c>
      <c r="B68" t="s">
        <v>167</v>
      </c>
      <c r="C68" t="s">
        <v>169</v>
      </c>
      <c r="D68" t="s">
        <v>170</v>
      </c>
      <c r="E68" t="s">
        <v>171</v>
      </c>
      <c r="F68" t="s">
        <v>172</v>
      </c>
      <c r="G68" t="s">
        <v>173</v>
      </c>
      <c r="I68" s="74"/>
    </row>
    <row r="69" spans="1:14" s="58" customFormat="1">
      <c r="A69" s="59">
        <v>23.970732687702714</v>
      </c>
      <c r="B69" s="59">
        <v>29.970732687702714</v>
      </c>
      <c r="C69" s="59">
        <v>0.30107329703759178</v>
      </c>
      <c r="D69" s="59">
        <v>0.33835776060187106</v>
      </c>
      <c r="E69" s="59">
        <v>0.45334078860251059</v>
      </c>
      <c r="F69" s="59">
        <v>0.58920628815802767</v>
      </c>
      <c r="G69" s="60">
        <v>0.24</v>
      </c>
      <c r="I69" s="74"/>
    </row>
    <row r="70" spans="1:14">
      <c r="I70" s="74"/>
      <c r="N70" s="73"/>
    </row>
    <row r="71" spans="1:14">
      <c r="A71" t="s">
        <v>174</v>
      </c>
      <c r="N71" s="73"/>
    </row>
    <row r="72" spans="1:14">
      <c r="A72" t="s">
        <v>165</v>
      </c>
      <c r="C72" t="s">
        <v>175</v>
      </c>
      <c r="D72" t="s">
        <v>17</v>
      </c>
      <c r="E72" t="s">
        <v>18</v>
      </c>
      <c r="N72" s="74"/>
    </row>
    <row r="73" spans="1:14" s="58" customFormat="1">
      <c r="A73" s="58" t="s">
        <v>179</v>
      </c>
      <c r="B73" s="58" t="s">
        <v>165</v>
      </c>
      <c r="C73" s="59">
        <v>10.325757324915934</v>
      </c>
      <c r="D73" s="61">
        <v>2</v>
      </c>
      <c r="E73" s="62">
        <v>5.7251950373772963E-3</v>
      </c>
      <c r="N73" s="74"/>
    </row>
    <row r="74" spans="1:14" s="58" customFormat="1">
      <c r="B74" s="58" t="s">
        <v>180</v>
      </c>
      <c r="C74" s="59">
        <v>10.325757324915934</v>
      </c>
      <c r="D74" s="61">
        <v>2</v>
      </c>
      <c r="E74" s="62">
        <v>5.7251950373772963E-3</v>
      </c>
      <c r="N74" s="74"/>
    </row>
    <row r="76" spans="1:14">
      <c r="A76" t="s">
        <v>106</v>
      </c>
    </row>
    <row r="77" spans="1:14">
      <c r="E77" t="s">
        <v>107</v>
      </c>
      <c r="H77" t="s">
        <v>108</v>
      </c>
      <c r="J77" t="s">
        <v>109</v>
      </c>
    </row>
    <row r="78" spans="1:14">
      <c r="A78" t="s">
        <v>110</v>
      </c>
      <c r="B78" t="s">
        <v>111</v>
      </c>
      <c r="C78" t="s">
        <v>112</v>
      </c>
      <c r="D78" t="s">
        <v>113</v>
      </c>
      <c r="E78" t="s">
        <v>114</v>
      </c>
      <c r="F78" t="s">
        <v>115</v>
      </c>
      <c r="G78" t="s">
        <v>116</v>
      </c>
      <c r="H78" t="s">
        <v>114</v>
      </c>
      <c r="I78" t="s">
        <v>115</v>
      </c>
      <c r="J78" t="s">
        <v>117</v>
      </c>
      <c r="K78" t="s">
        <v>17</v>
      </c>
      <c r="L78" t="s">
        <v>18</v>
      </c>
      <c r="M78" t="s">
        <v>19</v>
      </c>
    </row>
    <row r="79" spans="1:14" s="58" customFormat="1">
      <c r="A79" s="63" t="s">
        <v>120</v>
      </c>
      <c r="B79" s="72">
        <v>1.0788684814464331</v>
      </c>
      <c r="C79" s="59">
        <v>1.0608647129038897</v>
      </c>
      <c r="D79" s="59">
        <v>0.50326641729431609</v>
      </c>
      <c r="E79" s="59">
        <v>-1.0003881483146146</v>
      </c>
      <c r="F79" s="59">
        <v>3.1581251112074806</v>
      </c>
      <c r="G79" s="59">
        <v>2.9413494758954046</v>
      </c>
      <c r="H79" s="59">
        <v>0.36773667709498048</v>
      </c>
      <c r="I79" s="59">
        <v>23.526445084822523</v>
      </c>
      <c r="J79" s="59">
        <v>1.0342296956187518</v>
      </c>
      <c r="K79" s="58">
        <v>1</v>
      </c>
      <c r="L79" s="62">
        <v>0.3091673000216989</v>
      </c>
    </row>
    <row r="80" spans="1:14" s="58" customFormat="1">
      <c r="A80" s="63" t="s">
        <v>122</v>
      </c>
      <c r="B80" s="72">
        <v>0.20520630650485122</v>
      </c>
      <c r="C80" s="59">
        <v>8.7912728073340815E-2</v>
      </c>
      <c r="D80" s="59">
        <v>1.5355356326779452</v>
      </c>
      <c r="E80" s="59">
        <v>3.2900525698439931E-2</v>
      </c>
      <c r="F80" s="59">
        <v>0.37751208731126251</v>
      </c>
      <c r="G80" s="59">
        <v>1.2277783374939344</v>
      </c>
      <c r="H80" s="59">
        <v>1.0334477326366798</v>
      </c>
      <c r="I80" s="59">
        <v>1.4586510748573358</v>
      </c>
      <c r="J80" s="59">
        <v>5.4485117645068311</v>
      </c>
      <c r="K80" s="58">
        <v>1</v>
      </c>
      <c r="L80" s="62">
        <v>1.9585003875844342E-2</v>
      </c>
      <c r="M80" s="58" t="s">
        <v>118</v>
      </c>
    </row>
    <row r="81" spans="1:13" s="58" customFormat="1">
      <c r="A81" s="63" t="s">
        <v>119</v>
      </c>
      <c r="B81" s="72">
        <v>-3.8325248201263578</v>
      </c>
      <c r="C81" s="59">
        <v>1.6200461263050492</v>
      </c>
      <c r="D81" s="59"/>
      <c r="E81" s="59">
        <v>-7.0077568809778814</v>
      </c>
      <c r="F81" s="59">
        <v>-0.65729275927483455</v>
      </c>
      <c r="G81" s="59">
        <v>2.1654871893495822E-2</v>
      </c>
      <c r="H81" s="59">
        <v>9.0483596849142767E-4</v>
      </c>
      <c r="I81" s="59">
        <v>0.51825247122474194</v>
      </c>
      <c r="J81" s="59">
        <v>5.5964830418019993</v>
      </c>
      <c r="K81" s="58">
        <v>1</v>
      </c>
      <c r="L81" s="62">
        <v>1.7996569350635021E-2</v>
      </c>
      <c r="M81" s="58" t="s">
        <v>118</v>
      </c>
    </row>
    <row r="83" spans="1:13">
      <c r="A83" t="s">
        <v>182</v>
      </c>
    </row>
    <row r="84" spans="1:13">
      <c r="B84" s="4" t="s">
        <v>120</v>
      </c>
      <c r="C84" s="4" t="s">
        <v>122</v>
      </c>
    </row>
    <row r="85" spans="1:13">
      <c r="A85" s="4" t="s">
        <v>120</v>
      </c>
      <c r="B85" s="5">
        <v>1.1254339390846526</v>
      </c>
      <c r="C85" s="5">
        <v>-2.0911315084976363E-3</v>
      </c>
    </row>
    <row r="86" spans="1:13">
      <c r="A86" s="4" t="s">
        <v>122</v>
      </c>
      <c r="B86" s="5">
        <v>-2.091131508497599E-3</v>
      </c>
      <c r="C86" s="5">
        <v>7.7286477572971659E-3</v>
      </c>
    </row>
    <row r="88" spans="1:13">
      <c r="A88" t="s">
        <v>176</v>
      </c>
    </row>
    <row r="89" spans="1:13">
      <c r="C89" t="s">
        <v>177</v>
      </c>
    </row>
    <row r="90" spans="1:13">
      <c r="C90">
        <v>0</v>
      </c>
      <c r="D90">
        <v>1</v>
      </c>
      <c r="E90" t="s">
        <v>178</v>
      </c>
    </row>
    <row r="91" spans="1:13" s="58" customFormat="1">
      <c r="A91" s="58" t="s">
        <v>181</v>
      </c>
      <c r="B91" s="58">
        <v>0</v>
      </c>
      <c r="C91" s="58">
        <v>8</v>
      </c>
      <c r="D91" s="58">
        <v>3</v>
      </c>
      <c r="E91" s="60">
        <v>0.72727272727272729</v>
      </c>
    </row>
    <row r="92" spans="1:13" s="58" customFormat="1">
      <c r="B92" s="58">
        <v>1</v>
      </c>
      <c r="C92" s="58">
        <v>3</v>
      </c>
      <c r="D92" s="58">
        <v>11</v>
      </c>
      <c r="E92" s="60">
        <v>0.7857142857142857</v>
      </c>
    </row>
    <row r="93" spans="1:13" s="58" customFormat="1">
      <c r="D93" s="58" t="s">
        <v>147</v>
      </c>
      <c r="E93" s="60">
        <v>0.76</v>
      </c>
    </row>
    <row r="94" spans="1:13" s="58" customFormat="1"/>
    <row r="95" spans="1:13">
      <c r="A95" t="s">
        <v>183</v>
      </c>
    </row>
    <row r="96" spans="1:13">
      <c r="A96" t="s">
        <v>110</v>
      </c>
      <c r="B96" t="s">
        <v>184</v>
      </c>
      <c r="C96" t="s">
        <v>185</v>
      </c>
      <c r="D96" t="s">
        <v>116</v>
      </c>
    </row>
    <row r="97" spans="1:4">
      <c r="A97" s="4" t="s">
        <v>120</v>
      </c>
      <c r="B97" s="8">
        <v>1.0788684814464331</v>
      </c>
      <c r="C97" s="64">
        <v>1</v>
      </c>
      <c r="D97" s="8">
        <f>EXP(B97)^C97</f>
        <v>2.9413494758954046</v>
      </c>
    </row>
    <row r="98" spans="1:4">
      <c r="A98" s="4" t="s">
        <v>122</v>
      </c>
      <c r="B98" s="8">
        <v>0.20520630650485122</v>
      </c>
      <c r="C98" s="64">
        <v>1</v>
      </c>
      <c r="D98" s="8">
        <f>EXP(B98)^C98</f>
        <v>1.2277783374939344</v>
      </c>
    </row>
    <row r="99" spans="1:4">
      <c r="A99" t="s">
        <v>119</v>
      </c>
      <c r="B99" s="8">
        <v>-3.8325248201263578</v>
      </c>
    </row>
    <row r="100" spans="1:4">
      <c r="A100" s="4" t="s">
        <v>124</v>
      </c>
      <c r="C100" s="8">
        <f>1/(1+EXP(-(SUMPRODUCT(B97:B98,C97:C98)+B99)))</f>
        <v>7.2530682612098649E-2</v>
      </c>
    </row>
  </sheetData>
  <sortState xmlns:xlrd2="http://schemas.microsoft.com/office/spreadsheetml/2017/richdata2" ref="A19:D24">
    <sortCondition ref="D19"/>
    <sortCondition ref="C19"/>
  </sortState>
  <phoneticPr fontId="4"/>
  <hyperlinks>
    <hyperlink ref="A4" location="A14" display="設定オプション" xr:uid="{6783D429-1F44-4BA3-9D93-A5064205050B}"/>
    <hyperlink ref="A5" location="A27" display="ケースの要約" xr:uid="{6D602AB1-783A-42A2-B782-661E1BD6B392}"/>
    <hyperlink ref="A6" location="A35" display="目的変数の要約" xr:uid="{961C11E6-3428-4B54-8FDB-B137FBB58DA1}"/>
    <hyperlink ref="A7" location="A41" display="基本統計量" xr:uid="{CA362D74-1F4D-44C5-8E67-9713668B9BBB}"/>
    <hyperlink ref="A8" location="A50" display="相関行列" xr:uid="{ADD99831-6111-4170-9D9B-C85AE85DCC12}"/>
    <hyperlink ref="A9" location="A59" display="線形結合している変数" xr:uid="{0544F809-EC67-45DA-BDFE-B4DB8C563739}"/>
    <hyperlink ref="A10" location="A62" display="変数選択の方法" xr:uid="{59D5E498-A1BD-4C0F-96FA-ED245510F217}"/>
    <hyperlink ref="A11" location="A65" display="変数選択結果" xr:uid="{39111624-E7BC-466B-9890-845835515161}"/>
    <hyperlink ref="A12" location="A95" display="シミュレーション" xr:uid="{63879B4D-57EE-4D96-B5DE-59E82146E0F9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6B22-644B-4049-9FD4-C251E24303BF}">
  <dimension ref="A1:M100"/>
  <sheetViews>
    <sheetView topLeftCell="A70" workbookViewId="0">
      <selection activeCell="A71" sqref="A71"/>
    </sheetView>
  </sheetViews>
  <sheetFormatPr defaultRowHeight="18"/>
  <cols>
    <col min="1" max="1" width="16.296875" bestFit="1" customWidth="1"/>
  </cols>
  <sheetData>
    <row r="1" spans="1:1">
      <c r="A1" t="s">
        <v>125</v>
      </c>
    </row>
    <row r="3" spans="1:1">
      <c r="A3" t="s">
        <v>186</v>
      </c>
    </row>
    <row r="4" spans="1:1">
      <c r="A4" s="65" t="s">
        <v>187</v>
      </c>
    </row>
    <row r="5" spans="1:1">
      <c r="A5" s="65" t="s">
        <v>140</v>
      </c>
    </row>
    <row r="6" spans="1:1">
      <c r="A6" s="65" t="s">
        <v>148</v>
      </c>
    </row>
    <row r="7" spans="1:1">
      <c r="A7" s="65" t="s">
        <v>151</v>
      </c>
    </row>
    <row r="8" spans="1:1">
      <c r="A8" s="65" t="s">
        <v>157</v>
      </c>
    </row>
    <row r="9" spans="1:1">
      <c r="A9" s="65" t="s">
        <v>158</v>
      </c>
    </row>
    <row r="10" spans="1:1">
      <c r="A10" s="65" t="s">
        <v>160</v>
      </c>
    </row>
    <row r="11" spans="1:1">
      <c r="A11" s="65" t="s">
        <v>163</v>
      </c>
    </row>
    <row r="12" spans="1:1">
      <c r="A12" s="65" t="s">
        <v>183</v>
      </c>
    </row>
    <row r="14" spans="1:1">
      <c r="A14" s="4" t="s">
        <v>56</v>
      </c>
    </row>
    <row r="15" spans="1:1">
      <c r="A15" s="4" t="s">
        <v>25</v>
      </c>
    </row>
    <row r="16" spans="1:1">
      <c r="A16" s="4" t="s">
        <v>193</v>
      </c>
    </row>
    <row r="17" spans="1:3">
      <c r="A17" s="4" t="s">
        <v>26</v>
      </c>
      <c r="B17" t="s">
        <v>188</v>
      </c>
    </row>
    <row r="18" spans="1:3">
      <c r="A18" s="4" t="s">
        <v>139</v>
      </c>
    </row>
    <row r="19" spans="1:3" hidden="1">
      <c r="A19" s="4" t="s">
        <v>131</v>
      </c>
      <c r="B19" s="4" t="s">
        <v>130</v>
      </c>
    </row>
    <row r="20" spans="1:3" hidden="1">
      <c r="A20" s="4" t="s">
        <v>132</v>
      </c>
      <c r="B20" s="4" t="s">
        <v>127</v>
      </c>
    </row>
    <row r="21" spans="1:3" hidden="1">
      <c r="A21" s="4" t="s">
        <v>133</v>
      </c>
      <c r="B21" s="4" t="s">
        <v>126</v>
      </c>
    </row>
    <row r="22" spans="1:3" hidden="1">
      <c r="A22" s="4" t="s">
        <v>134</v>
      </c>
      <c r="B22" s="4" t="s">
        <v>27</v>
      </c>
    </row>
    <row r="23" spans="1:3" hidden="1">
      <c r="A23" s="4" t="s">
        <v>128</v>
      </c>
      <c r="B23" s="4" t="s">
        <v>27</v>
      </c>
    </row>
    <row r="24" spans="1:3" hidden="1">
      <c r="A24" s="4" t="s">
        <v>135</v>
      </c>
      <c r="B24" s="4" t="s">
        <v>189</v>
      </c>
    </row>
    <row r="25" spans="1:3" hidden="1">
      <c r="A25" s="4" t="s">
        <v>136</v>
      </c>
      <c r="B25" s="4" t="s">
        <v>189</v>
      </c>
    </row>
    <row r="26" spans="1:3" hidden="1">
      <c r="A26" s="4" t="s">
        <v>137</v>
      </c>
      <c r="B26" s="4" t="s">
        <v>27</v>
      </c>
    </row>
    <row r="27" spans="1:3" hidden="1">
      <c r="A27" s="4" t="s">
        <v>138</v>
      </c>
      <c r="B27" s="4" t="s">
        <v>129</v>
      </c>
    </row>
    <row r="28" spans="1:3" hidden="1"/>
    <row r="30" spans="1:3">
      <c r="A30" t="s">
        <v>140</v>
      </c>
    </row>
    <row r="31" spans="1:3">
      <c r="B31" t="s">
        <v>141</v>
      </c>
      <c r="C31" t="s">
        <v>142</v>
      </c>
    </row>
    <row r="32" spans="1:3">
      <c r="A32" t="s">
        <v>143</v>
      </c>
      <c r="B32">
        <v>25</v>
      </c>
      <c r="C32" s="57">
        <v>1</v>
      </c>
    </row>
    <row r="33" spans="1:8">
      <c r="A33" t="s">
        <v>144</v>
      </c>
      <c r="B33">
        <v>0</v>
      </c>
      <c r="C33" s="57">
        <v>0</v>
      </c>
    </row>
    <row r="34" spans="1:8">
      <c r="A34" t="s">
        <v>145</v>
      </c>
      <c r="B34">
        <v>0</v>
      </c>
      <c r="C34" s="57">
        <v>0</v>
      </c>
    </row>
    <row r="35" spans="1:8">
      <c r="A35" t="s">
        <v>146</v>
      </c>
      <c r="B35">
        <v>0</v>
      </c>
      <c r="C35" s="57">
        <v>0</v>
      </c>
    </row>
    <row r="36" spans="1:8">
      <c r="A36" t="s">
        <v>147</v>
      </c>
      <c r="B36">
        <v>25</v>
      </c>
      <c r="C36" s="57">
        <v>1</v>
      </c>
    </row>
    <row r="38" spans="1:8">
      <c r="A38" t="s">
        <v>148</v>
      </c>
    </row>
    <row r="39" spans="1:8">
      <c r="A39" s="4" t="s">
        <v>124</v>
      </c>
      <c r="B39" t="s">
        <v>141</v>
      </c>
      <c r="C39" t="s">
        <v>142</v>
      </c>
    </row>
    <row r="40" spans="1:8">
      <c r="A40" s="4" t="s">
        <v>149</v>
      </c>
      <c r="B40">
        <v>11</v>
      </c>
      <c r="C40" s="57">
        <v>0.44</v>
      </c>
    </row>
    <row r="41" spans="1:8">
      <c r="A41" s="4" t="s">
        <v>150</v>
      </c>
      <c r="B41">
        <v>14</v>
      </c>
      <c r="C41" s="57">
        <v>0.56000000000000005</v>
      </c>
    </row>
    <row r="42" spans="1:8">
      <c r="A42" s="4" t="s">
        <v>147</v>
      </c>
      <c r="B42">
        <v>25</v>
      </c>
      <c r="C42" s="57">
        <v>1</v>
      </c>
    </row>
    <row r="44" spans="1:8">
      <c r="A44" t="s">
        <v>151</v>
      </c>
    </row>
    <row r="45" spans="1:8">
      <c r="A45" t="s">
        <v>132</v>
      </c>
      <c r="B45" t="s">
        <v>110</v>
      </c>
      <c r="C45" t="s">
        <v>141</v>
      </c>
      <c r="D45" t="s">
        <v>152</v>
      </c>
      <c r="E45" t="s">
        <v>153</v>
      </c>
      <c r="F45" t="s">
        <v>154</v>
      </c>
      <c r="G45" t="s">
        <v>155</v>
      </c>
      <c r="H45" t="s">
        <v>156</v>
      </c>
    </row>
    <row r="46" spans="1:8">
      <c r="A46" s="4" t="s">
        <v>147</v>
      </c>
      <c r="B46" s="4" t="s">
        <v>120</v>
      </c>
      <c r="C46">
        <v>25</v>
      </c>
      <c r="D46" s="5">
        <v>0.68</v>
      </c>
      <c r="E46" s="5">
        <v>0.22666666666666666</v>
      </c>
      <c r="F46" s="5">
        <v>0.4760952285695233</v>
      </c>
      <c r="G46" s="5">
        <v>0</v>
      </c>
      <c r="H46" s="5">
        <v>1</v>
      </c>
    </row>
    <row r="47" spans="1:8">
      <c r="B47" s="4" t="s">
        <v>122</v>
      </c>
      <c r="C47">
        <v>25</v>
      </c>
      <c r="D47" s="5">
        <v>17.079999999999998</v>
      </c>
      <c r="E47" s="5">
        <v>58.326666666666675</v>
      </c>
      <c r="F47" s="5">
        <v>7.6371897100089559</v>
      </c>
      <c r="G47" s="5">
        <v>2</v>
      </c>
      <c r="H47" s="5">
        <v>32</v>
      </c>
    </row>
    <row r="48" spans="1:8">
      <c r="A48" s="4" t="s">
        <v>149</v>
      </c>
      <c r="B48" s="4" t="s">
        <v>120</v>
      </c>
      <c r="C48">
        <v>11</v>
      </c>
      <c r="D48" s="5">
        <v>0.54545454545454541</v>
      </c>
      <c r="E48" s="5">
        <v>0.27272727272727271</v>
      </c>
      <c r="F48" s="5">
        <v>0.5222329678670935</v>
      </c>
      <c r="G48" s="5">
        <v>0</v>
      </c>
      <c r="H48" s="5">
        <v>1</v>
      </c>
    </row>
    <row r="49" spans="1:8">
      <c r="B49" s="4" t="s">
        <v>122</v>
      </c>
      <c r="C49">
        <v>11</v>
      </c>
      <c r="D49" s="5">
        <v>12.363636363636363</v>
      </c>
      <c r="E49" s="5">
        <v>27.854545454545452</v>
      </c>
      <c r="F49" s="5">
        <v>5.2777405633988348</v>
      </c>
      <c r="G49" s="5">
        <v>2</v>
      </c>
      <c r="H49" s="5">
        <v>20</v>
      </c>
    </row>
    <row r="50" spans="1:8">
      <c r="A50" s="4" t="s">
        <v>150</v>
      </c>
      <c r="B50" s="4" t="s">
        <v>120</v>
      </c>
      <c r="C50">
        <v>14</v>
      </c>
      <c r="D50" s="5">
        <v>0.7857142857142857</v>
      </c>
      <c r="E50" s="5">
        <v>0.18131868131868137</v>
      </c>
      <c r="F50" s="5">
        <v>0.42581531362632014</v>
      </c>
      <c r="G50" s="5">
        <v>0</v>
      </c>
      <c r="H50" s="5">
        <v>1</v>
      </c>
    </row>
    <row r="51" spans="1:8">
      <c r="B51" s="4" t="s">
        <v>122</v>
      </c>
      <c r="C51">
        <v>14</v>
      </c>
      <c r="D51" s="5">
        <v>20.785714285714285</v>
      </c>
      <c r="E51" s="5">
        <v>52.64285714285716</v>
      </c>
      <c r="F51" s="5">
        <v>7.2555397554459837</v>
      </c>
      <c r="G51" s="5">
        <v>5</v>
      </c>
      <c r="H51" s="5">
        <v>32</v>
      </c>
    </row>
    <row r="53" spans="1:8">
      <c r="A53" t="s">
        <v>157</v>
      </c>
    </row>
    <row r="54" spans="1:8">
      <c r="A54" t="s">
        <v>132</v>
      </c>
      <c r="C54" s="4" t="s">
        <v>120</v>
      </c>
      <c r="D54" s="4" t="s">
        <v>122</v>
      </c>
    </row>
    <row r="55" spans="1:8">
      <c r="A55" s="4" t="s">
        <v>147</v>
      </c>
      <c r="B55" s="4" t="s">
        <v>120</v>
      </c>
      <c r="C55" s="5">
        <v>1</v>
      </c>
      <c r="D55" s="5">
        <v>8.7549709449680657E-2</v>
      </c>
    </row>
    <row r="56" spans="1:8">
      <c r="B56" s="4" t="s">
        <v>122</v>
      </c>
      <c r="C56" s="5">
        <v>8.7549709449680657E-2</v>
      </c>
      <c r="D56" s="5">
        <v>1</v>
      </c>
    </row>
    <row r="57" spans="1:8">
      <c r="A57" s="4" t="s">
        <v>149</v>
      </c>
      <c r="B57" s="4" t="s">
        <v>120</v>
      </c>
      <c r="C57" s="5">
        <v>0.99999999999999989</v>
      </c>
      <c r="D57" s="5">
        <v>-0.33313201057012298</v>
      </c>
    </row>
    <row r="58" spans="1:8">
      <c r="B58" s="4" t="s">
        <v>122</v>
      </c>
      <c r="C58" s="5">
        <v>-0.33313201057012298</v>
      </c>
      <c r="D58" s="5">
        <v>1</v>
      </c>
    </row>
    <row r="59" spans="1:8">
      <c r="A59" s="4" t="s">
        <v>150</v>
      </c>
      <c r="B59" s="4" t="s">
        <v>120</v>
      </c>
      <c r="C59" s="5">
        <v>1.0000000000000004</v>
      </c>
      <c r="D59" s="5">
        <v>0.10848443837693429</v>
      </c>
    </row>
    <row r="60" spans="1:8">
      <c r="B60" s="4" t="s">
        <v>122</v>
      </c>
      <c r="C60" s="5">
        <v>0.10848443837693429</v>
      </c>
      <c r="D60" s="5">
        <v>1.0000000000000002</v>
      </c>
    </row>
    <row r="62" spans="1:8">
      <c r="A62" t="s">
        <v>158</v>
      </c>
    </row>
    <row r="63" spans="1:8">
      <c r="A63" t="s">
        <v>159</v>
      </c>
    </row>
    <row r="65" spans="1:10">
      <c r="A65" t="s">
        <v>160</v>
      </c>
      <c r="B65" t="s">
        <v>161</v>
      </c>
      <c r="C65" t="s">
        <v>162</v>
      </c>
    </row>
    <row r="66" spans="1:10">
      <c r="A66" t="s">
        <v>134</v>
      </c>
      <c r="B66" s="5">
        <v>0.2</v>
      </c>
      <c r="C66" s="5">
        <v>0.2</v>
      </c>
    </row>
    <row r="68" spans="1:10">
      <c r="A68" t="s">
        <v>163</v>
      </c>
    </row>
    <row r="69" spans="1:10">
      <c r="A69" t="s">
        <v>164</v>
      </c>
    </row>
    <row r="70" spans="1:10">
      <c r="C70" t="s">
        <v>168</v>
      </c>
    </row>
    <row r="71" spans="1:10">
      <c r="A71" t="s">
        <v>166</v>
      </c>
      <c r="B71" t="s">
        <v>167</v>
      </c>
      <c r="C71" t="s">
        <v>169</v>
      </c>
      <c r="D71" t="s">
        <v>170</v>
      </c>
      <c r="E71" t="s">
        <v>171</v>
      </c>
      <c r="F71" t="s">
        <v>172</v>
      </c>
      <c r="G71" t="s">
        <v>173</v>
      </c>
    </row>
    <row r="72" spans="1:10" s="58" customFormat="1">
      <c r="A72" s="59">
        <v>25.034362397940146</v>
      </c>
      <c r="B72" s="59">
        <v>29.034362397940146</v>
      </c>
      <c r="C72" s="59">
        <v>0.27006051089399247</v>
      </c>
      <c r="D72" s="59">
        <v>0.30960066649404061</v>
      </c>
      <c r="E72" s="59">
        <v>0.41481126382503641</v>
      </c>
      <c r="F72" s="59">
        <v>0.57512933970764857</v>
      </c>
      <c r="G72" s="60">
        <v>0.24</v>
      </c>
    </row>
    <row r="74" spans="1:10">
      <c r="A74" t="s">
        <v>174</v>
      </c>
      <c r="I74" s="73" t="s">
        <v>198</v>
      </c>
    </row>
    <row r="75" spans="1:10">
      <c r="A75" t="s">
        <v>165</v>
      </c>
      <c r="C75" t="s">
        <v>175</v>
      </c>
      <c r="D75" t="s">
        <v>17</v>
      </c>
      <c r="E75" t="s">
        <v>18</v>
      </c>
      <c r="I75" s="73" t="s">
        <v>199</v>
      </c>
    </row>
    <row r="76" spans="1:10" s="58" customFormat="1">
      <c r="A76" s="58" t="s">
        <v>179</v>
      </c>
      <c r="B76" s="58" t="s">
        <v>165</v>
      </c>
      <c r="C76" s="59">
        <v>9.2621276146785014</v>
      </c>
      <c r="D76" s="61">
        <v>1</v>
      </c>
      <c r="E76" s="62">
        <v>2.3394109097790838E-3</v>
      </c>
    </row>
    <row r="77" spans="1:10" s="58" customFormat="1">
      <c r="B77" s="58" t="s">
        <v>180</v>
      </c>
      <c r="C77" s="59">
        <v>9.2621276146785014</v>
      </c>
      <c r="D77" s="61">
        <v>1</v>
      </c>
      <c r="E77" s="62">
        <v>2.3394109097790838E-3</v>
      </c>
    </row>
    <row r="79" spans="1:10">
      <c r="A79" t="s">
        <v>106</v>
      </c>
    </row>
    <row r="80" spans="1:10">
      <c r="E80" t="s">
        <v>107</v>
      </c>
      <c r="H80" t="s">
        <v>108</v>
      </c>
      <c r="J80" t="s">
        <v>109</v>
      </c>
    </row>
    <row r="81" spans="1:13">
      <c r="A81" t="s">
        <v>110</v>
      </c>
      <c r="B81" t="s">
        <v>111</v>
      </c>
      <c r="C81" t="s">
        <v>112</v>
      </c>
      <c r="D81" t="s">
        <v>113</v>
      </c>
      <c r="E81" t="s">
        <v>114</v>
      </c>
      <c r="F81" t="s">
        <v>115</v>
      </c>
      <c r="G81" t="s">
        <v>116</v>
      </c>
      <c r="H81" t="s">
        <v>114</v>
      </c>
      <c r="I81" t="s">
        <v>115</v>
      </c>
      <c r="J81" t="s">
        <v>117</v>
      </c>
      <c r="K81" t="s">
        <v>17</v>
      </c>
      <c r="L81" t="s">
        <v>18</v>
      </c>
      <c r="M81" t="s">
        <v>19</v>
      </c>
    </row>
    <row r="82" spans="1:13" s="58" customFormat="1">
      <c r="A82" s="63" t="s">
        <v>122</v>
      </c>
      <c r="B82" s="72">
        <v>0.21738413274758389</v>
      </c>
      <c r="C82" s="59">
        <v>9.1876459848986611E-2</v>
      </c>
      <c r="D82" s="59">
        <v>1.6266609321035479</v>
      </c>
      <c r="E82" s="59">
        <v>3.7309580416529847E-2</v>
      </c>
      <c r="F82" s="59">
        <v>0.39745868507863791</v>
      </c>
      <c r="G82" s="59">
        <v>1.2428214188617859</v>
      </c>
      <c r="H82" s="59">
        <v>1.0380143200071774</v>
      </c>
      <c r="I82" s="59">
        <v>1.4880383145108655</v>
      </c>
      <c r="J82" s="59">
        <v>5.5981841001498536</v>
      </c>
      <c r="K82" s="58">
        <v>1</v>
      </c>
      <c r="L82" s="62">
        <v>1.7979103362566782E-2</v>
      </c>
      <c r="M82" s="58" t="s">
        <v>118</v>
      </c>
    </row>
    <row r="83" spans="1:13" s="58" customFormat="1">
      <c r="A83" s="63" t="s">
        <v>119</v>
      </c>
      <c r="B83" s="72">
        <v>-3.339533268015447</v>
      </c>
      <c r="C83" s="59">
        <v>1.5591641270550491</v>
      </c>
      <c r="D83" s="59"/>
      <c r="E83" s="59">
        <v>-6.3954388030301761</v>
      </c>
      <c r="F83" s="59">
        <v>-0.28362773300071842</v>
      </c>
      <c r="G83" s="59">
        <v>3.5453501143574324E-2</v>
      </c>
      <c r="H83" s="59">
        <v>1.6691532734309461E-3</v>
      </c>
      <c r="I83" s="59">
        <v>0.75304692705287746</v>
      </c>
      <c r="J83" s="59">
        <v>4.5876246784586092</v>
      </c>
      <c r="K83" s="58">
        <v>1</v>
      </c>
      <c r="L83" s="62">
        <v>3.2203614203306578E-2</v>
      </c>
      <c r="M83" s="58" t="s">
        <v>118</v>
      </c>
    </row>
    <row r="85" spans="1:13">
      <c r="A85" t="s">
        <v>182</v>
      </c>
    </row>
    <row r="86" spans="1:13">
      <c r="B86" s="4" t="s">
        <v>122</v>
      </c>
    </row>
    <row r="87" spans="1:13">
      <c r="A87" s="4" t="s">
        <v>122</v>
      </c>
      <c r="B87" s="5">
        <v>8.4412838743824492E-3</v>
      </c>
    </row>
    <row r="89" spans="1:13">
      <c r="A89" t="s">
        <v>176</v>
      </c>
    </row>
    <row r="90" spans="1:13">
      <c r="C90" t="s">
        <v>177</v>
      </c>
    </row>
    <row r="91" spans="1:13">
      <c r="C91">
        <v>0</v>
      </c>
      <c r="D91">
        <v>1</v>
      </c>
      <c r="E91" t="s">
        <v>178</v>
      </c>
    </row>
    <row r="92" spans="1:13" s="58" customFormat="1">
      <c r="A92" s="58" t="s">
        <v>181</v>
      </c>
      <c r="B92" s="58">
        <v>0</v>
      </c>
      <c r="C92" s="58">
        <v>8</v>
      </c>
      <c r="D92" s="58">
        <v>3</v>
      </c>
      <c r="E92" s="60">
        <v>0.72727272727272729</v>
      </c>
    </row>
    <row r="93" spans="1:13" s="58" customFormat="1">
      <c r="B93" s="58">
        <v>1</v>
      </c>
      <c r="C93" s="58">
        <v>3</v>
      </c>
      <c r="D93" s="58">
        <v>11</v>
      </c>
      <c r="E93" s="60">
        <v>0.7857142857142857</v>
      </c>
    </row>
    <row r="94" spans="1:13" s="58" customFormat="1">
      <c r="D94" s="58" t="s">
        <v>147</v>
      </c>
      <c r="E94" s="60">
        <v>0.76</v>
      </c>
    </row>
    <row r="95" spans="1:13" s="58" customFormat="1"/>
    <row r="96" spans="1:13">
      <c r="A96" t="s">
        <v>183</v>
      </c>
    </row>
    <row r="97" spans="1:4">
      <c r="A97" t="s">
        <v>110</v>
      </c>
      <c r="B97" t="s">
        <v>184</v>
      </c>
      <c r="C97" t="s">
        <v>185</v>
      </c>
      <c r="D97" t="s">
        <v>116</v>
      </c>
    </row>
    <row r="98" spans="1:4">
      <c r="A98" s="4" t="s">
        <v>122</v>
      </c>
      <c r="B98" s="8">
        <v>0.21738413274758389</v>
      </c>
      <c r="C98" s="64">
        <v>1</v>
      </c>
      <c r="D98" s="8">
        <f>EXP(B98)^C98</f>
        <v>1.2428214188617859</v>
      </c>
    </row>
    <row r="99" spans="1:4">
      <c r="A99" t="s">
        <v>119</v>
      </c>
      <c r="B99" s="8">
        <v>-3.339533268015447</v>
      </c>
    </row>
    <row r="100" spans="1:4">
      <c r="A100" s="4" t="s">
        <v>124</v>
      </c>
      <c r="C100" s="8">
        <f>1/(1+EXP(-(SUMPRODUCT(B98:B98,C98:C98)+B99)))</f>
        <v>4.220281454044704E-2</v>
      </c>
    </row>
  </sheetData>
  <sortState xmlns:xlrd2="http://schemas.microsoft.com/office/spreadsheetml/2017/richdata2" ref="A19:D27">
    <sortCondition ref="D19"/>
    <sortCondition ref="C19"/>
  </sortState>
  <phoneticPr fontId="4"/>
  <hyperlinks>
    <hyperlink ref="A4" location="A14" display="設定オプション" xr:uid="{EA9AFE81-9893-4B79-8800-76E5E0060A8E}"/>
    <hyperlink ref="A5" location="A30" display="ケースの要約" xr:uid="{D5AFA5BF-0838-4178-84FF-658BD3639390}"/>
    <hyperlink ref="A6" location="A38" display="目的変数の要約" xr:uid="{D5A6074F-AD95-4403-AECA-8788AFB26823}"/>
    <hyperlink ref="A7" location="A44" display="基本統計量" xr:uid="{93EC211A-70C2-46E2-9F0F-ECC5A381E027}"/>
    <hyperlink ref="A8" location="A53" display="相関行列" xr:uid="{B17258D0-70BF-48C6-957E-9DC9FB7642C4}"/>
    <hyperlink ref="A9" location="A62" display="線形結合している変数" xr:uid="{9D958573-F7F5-4B6F-8A74-D734855F13A4}"/>
    <hyperlink ref="A10" location="A65" display="変数選択の方法" xr:uid="{2F0FC9E3-6135-4788-AA82-57E35152B243}"/>
    <hyperlink ref="A11" location="A68" display="変数選択結果" xr:uid="{6B7BC249-80C6-4F3E-9C8E-3429EB9CFCE6}"/>
    <hyperlink ref="A12" location="A96" display="シミュレーション" xr:uid="{F008E8CE-FF6B-4911-926D-630AC3866CA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6B73-AE55-47EF-8094-C69426367ED1}">
  <dimension ref="A2:AH86"/>
  <sheetViews>
    <sheetView topLeftCell="L1" zoomScaleNormal="100" workbookViewId="0">
      <selection activeCell="M1" sqref="M1"/>
    </sheetView>
  </sheetViews>
  <sheetFormatPr defaultRowHeight="18.600000000000001" customHeight="1"/>
  <cols>
    <col min="1" max="1" width="8.796875" style="36"/>
    <col min="2" max="6" width="8.296875" style="36" bestFit="1" customWidth="1"/>
    <col min="7" max="8" width="8.296875" style="36" customWidth="1"/>
    <col min="9" max="18" width="8.796875" style="36"/>
    <col min="19" max="19" width="8.19921875" style="36" bestFit="1" customWidth="1"/>
    <col min="20" max="20" width="9" style="36" bestFit="1" customWidth="1"/>
    <col min="21" max="257" width="8.796875" style="36"/>
    <col min="258" max="262" width="8.296875" style="36" bestFit="1" customWidth="1"/>
    <col min="263" max="264" width="8.296875" style="36" customWidth="1"/>
    <col min="265" max="274" width="8.796875" style="36"/>
    <col min="275" max="275" width="8.19921875" style="36" bestFit="1" customWidth="1"/>
    <col min="276" max="276" width="9" style="36" bestFit="1" customWidth="1"/>
    <col min="277" max="513" width="8.796875" style="36"/>
    <col min="514" max="518" width="8.296875" style="36" bestFit="1" customWidth="1"/>
    <col min="519" max="520" width="8.296875" style="36" customWidth="1"/>
    <col min="521" max="530" width="8.796875" style="36"/>
    <col min="531" max="531" width="8.19921875" style="36" bestFit="1" customWidth="1"/>
    <col min="532" max="532" width="9" style="36" bestFit="1" customWidth="1"/>
    <col min="533" max="769" width="8.796875" style="36"/>
    <col min="770" max="774" width="8.296875" style="36" bestFit="1" customWidth="1"/>
    <col min="775" max="776" width="8.296875" style="36" customWidth="1"/>
    <col min="777" max="786" width="8.796875" style="36"/>
    <col min="787" max="787" width="8.19921875" style="36" bestFit="1" customWidth="1"/>
    <col min="788" max="788" width="9" style="36" bestFit="1" customWidth="1"/>
    <col min="789" max="1025" width="8.796875" style="36"/>
    <col min="1026" max="1030" width="8.296875" style="36" bestFit="1" customWidth="1"/>
    <col min="1031" max="1032" width="8.296875" style="36" customWidth="1"/>
    <col min="1033" max="1042" width="8.796875" style="36"/>
    <col min="1043" max="1043" width="8.19921875" style="36" bestFit="1" customWidth="1"/>
    <col min="1044" max="1044" width="9" style="36" bestFit="1" customWidth="1"/>
    <col min="1045" max="1281" width="8.796875" style="36"/>
    <col min="1282" max="1286" width="8.296875" style="36" bestFit="1" customWidth="1"/>
    <col min="1287" max="1288" width="8.296875" style="36" customWidth="1"/>
    <col min="1289" max="1298" width="8.796875" style="36"/>
    <col min="1299" max="1299" width="8.19921875" style="36" bestFit="1" customWidth="1"/>
    <col min="1300" max="1300" width="9" style="36" bestFit="1" customWidth="1"/>
    <col min="1301" max="1537" width="8.796875" style="36"/>
    <col min="1538" max="1542" width="8.296875" style="36" bestFit="1" customWidth="1"/>
    <col min="1543" max="1544" width="8.296875" style="36" customWidth="1"/>
    <col min="1545" max="1554" width="8.796875" style="36"/>
    <col min="1555" max="1555" width="8.19921875" style="36" bestFit="1" customWidth="1"/>
    <col min="1556" max="1556" width="9" style="36" bestFit="1" customWidth="1"/>
    <col min="1557" max="1793" width="8.796875" style="36"/>
    <col min="1794" max="1798" width="8.296875" style="36" bestFit="1" customWidth="1"/>
    <col min="1799" max="1800" width="8.296875" style="36" customWidth="1"/>
    <col min="1801" max="1810" width="8.796875" style="36"/>
    <col min="1811" max="1811" width="8.19921875" style="36" bestFit="1" customWidth="1"/>
    <col min="1812" max="1812" width="9" style="36" bestFit="1" customWidth="1"/>
    <col min="1813" max="2049" width="8.796875" style="36"/>
    <col min="2050" max="2054" width="8.296875" style="36" bestFit="1" customWidth="1"/>
    <col min="2055" max="2056" width="8.296875" style="36" customWidth="1"/>
    <col min="2057" max="2066" width="8.796875" style="36"/>
    <col min="2067" max="2067" width="8.19921875" style="36" bestFit="1" customWidth="1"/>
    <col min="2068" max="2068" width="9" style="36" bestFit="1" customWidth="1"/>
    <col min="2069" max="2305" width="8.796875" style="36"/>
    <col min="2306" max="2310" width="8.296875" style="36" bestFit="1" customWidth="1"/>
    <col min="2311" max="2312" width="8.296875" style="36" customWidth="1"/>
    <col min="2313" max="2322" width="8.796875" style="36"/>
    <col min="2323" max="2323" width="8.19921875" style="36" bestFit="1" customWidth="1"/>
    <col min="2324" max="2324" width="9" style="36" bestFit="1" customWidth="1"/>
    <col min="2325" max="2561" width="8.796875" style="36"/>
    <col min="2562" max="2566" width="8.296875" style="36" bestFit="1" customWidth="1"/>
    <col min="2567" max="2568" width="8.296875" style="36" customWidth="1"/>
    <col min="2569" max="2578" width="8.796875" style="36"/>
    <col min="2579" max="2579" width="8.19921875" style="36" bestFit="1" customWidth="1"/>
    <col min="2580" max="2580" width="9" style="36" bestFit="1" customWidth="1"/>
    <col min="2581" max="2817" width="8.796875" style="36"/>
    <col min="2818" max="2822" width="8.296875" style="36" bestFit="1" customWidth="1"/>
    <col min="2823" max="2824" width="8.296875" style="36" customWidth="1"/>
    <col min="2825" max="2834" width="8.796875" style="36"/>
    <col min="2835" max="2835" width="8.19921875" style="36" bestFit="1" customWidth="1"/>
    <col min="2836" max="2836" width="9" style="36" bestFit="1" customWidth="1"/>
    <col min="2837" max="3073" width="8.796875" style="36"/>
    <col min="3074" max="3078" width="8.296875" style="36" bestFit="1" customWidth="1"/>
    <col min="3079" max="3080" width="8.296875" style="36" customWidth="1"/>
    <col min="3081" max="3090" width="8.796875" style="36"/>
    <col min="3091" max="3091" width="8.19921875" style="36" bestFit="1" customWidth="1"/>
    <col min="3092" max="3092" width="9" style="36" bestFit="1" customWidth="1"/>
    <col min="3093" max="3329" width="8.796875" style="36"/>
    <col min="3330" max="3334" width="8.296875" style="36" bestFit="1" customWidth="1"/>
    <col min="3335" max="3336" width="8.296875" style="36" customWidth="1"/>
    <col min="3337" max="3346" width="8.796875" style="36"/>
    <col min="3347" max="3347" width="8.19921875" style="36" bestFit="1" customWidth="1"/>
    <col min="3348" max="3348" width="9" style="36" bestFit="1" customWidth="1"/>
    <col min="3349" max="3585" width="8.796875" style="36"/>
    <col min="3586" max="3590" width="8.296875" style="36" bestFit="1" customWidth="1"/>
    <col min="3591" max="3592" width="8.296875" style="36" customWidth="1"/>
    <col min="3593" max="3602" width="8.796875" style="36"/>
    <col min="3603" max="3603" width="8.19921875" style="36" bestFit="1" customWidth="1"/>
    <col min="3604" max="3604" width="9" style="36" bestFit="1" customWidth="1"/>
    <col min="3605" max="3841" width="8.796875" style="36"/>
    <col min="3842" max="3846" width="8.296875" style="36" bestFit="1" customWidth="1"/>
    <col min="3847" max="3848" width="8.296875" style="36" customWidth="1"/>
    <col min="3849" max="3858" width="8.796875" style="36"/>
    <col min="3859" max="3859" width="8.19921875" style="36" bestFit="1" customWidth="1"/>
    <col min="3860" max="3860" width="9" style="36" bestFit="1" customWidth="1"/>
    <col min="3861" max="4097" width="8.796875" style="36"/>
    <col min="4098" max="4102" width="8.296875" style="36" bestFit="1" customWidth="1"/>
    <col min="4103" max="4104" width="8.296875" style="36" customWidth="1"/>
    <col min="4105" max="4114" width="8.796875" style="36"/>
    <col min="4115" max="4115" width="8.19921875" style="36" bestFit="1" customWidth="1"/>
    <col min="4116" max="4116" width="9" style="36" bestFit="1" customWidth="1"/>
    <col min="4117" max="4353" width="8.796875" style="36"/>
    <col min="4354" max="4358" width="8.296875" style="36" bestFit="1" customWidth="1"/>
    <col min="4359" max="4360" width="8.296875" style="36" customWidth="1"/>
    <col min="4361" max="4370" width="8.796875" style="36"/>
    <col min="4371" max="4371" width="8.19921875" style="36" bestFit="1" customWidth="1"/>
    <col min="4372" max="4372" width="9" style="36" bestFit="1" customWidth="1"/>
    <col min="4373" max="4609" width="8.796875" style="36"/>
    <col min="4610" max="4614" width="8.296875" style="36" bestFit="1" customWidth="1"/>
    <col min="4615" max="4616" width="8.296875" style="36" customWidth="1"/>
    <col min="4617" max="4626" width="8.796875" style="36"/>
    <col min="4627" max="4627" width="8.19921875" style="36" bestFit="1" customWidth="1"/>
    <col min="4628" max="4628" width="9" style="36" bestFit="1" customWidth="1"/>
    <col min="4629" max="4865" width="8.796875" style="36"/>
    <col min="4866" max="4870" width="8.296875" style="36" bestFit="1" customWidth="1"/>
    <col min="4871" max="4872" width="8.296875" style="36" customWidth="1"/>
    <col min="4873" max="4882" width="8.796875" style="36"/>
    <col min="4883" max="4883" width="8.19921875" style="36" bestFit="1" customWidth="1"/>
    <col min="4884" max="4884" width="9" style="36" bestFit="1" customWidth="1"/>
    <col min="4885" max="5121" width="8.796875" style="36"/>
    <col min="5122" max="5126" width="8.296875" style="36" bestFit="1" customWidth="1"/>
    <col min="5127" max="5128" width="8.296875" style="36" customWidth="1"/>
    <col min="5129" max="5138" width="8.796875" style="36"/>
    <col min="5139" max="5139" width="8.19921875" style="36" bestFit="1" customWidth="1"/>
    <col min="5140" max="5140" width="9" style="36" bestFit="1" customWidth="1"/>
    <col min="5141" max="5377" width="8.796875" style="36"/>
    <col min="5378" max="5382" width="8.296875" style="36" bestFit="1" customWidth="1"/>
    <col min="5383" max="5384" width="8.296875" style="36" customWidth="1"/>
    <col min="5385" max="5394" width="8.796875" style="36"/>
    <col min="5395" max="5395" width="8.19921875" style="36" bestFit="1" customWidth="1"/>
    <col min="5396" max="5396" width="9" style="36" bestFit="1" customWidth="1"/>
    <col min="5397" max="5633" width="8.796875" style="36"/>
    <col min="5634" max="5638" width="8.296875" style="36" bestFit="1" customWidth="1"/>
    <col min="5639" max="5640" width="8.296875" style="36" customWidth="1"/>
    <col min="5641" max="5650" width="8.796875" style="36"/>
    <col min="5651" max="5651" width="8.19921875" style="36" bestFit="1" customWidth="1"/>
    <col min="5652" max="5652" width="9" style="36" bestFit="1" customWidth="1"/>
    <col min="5653" max="5889" width="8.796875" style="36"/>
    <col min="5890" max="5894" width="8.296875" style="36" bestFit="1" customWidth="1"/>
    <col min="5895" max="5896" width="8.296875" style="36" customWidth="1"/>
    <col min="5897" max="5906" width="8.796875" style="36"/>
    <col min="5907" max="5907" width="8.19921875" style="36" bestFit="1" customWidth="1"/>
    <col min="5908" max="5908" width="9" style="36" bestFit="1" customWidth="1"/>
    <col min="5909" max="6145" width="8.796875" style="36"/>
    <col min="6146" max="6150" width="8.296875" style="36" bestFit="1" customWidth="1"/>
    <col min="6151" max="6152" width="8.296875" style="36" customWidth="1"/>
    <col min="6153" max="6162" width="8.796875" style="36"/>
    <col min="6163" max="6163" width="8.19921875" style="36" bestFit="1" customWidth="1"/>
    <col min="6164" max="6164" width="9" style="36" bestFit="1" customWidth="1"/>
    <col min="6165" max="6401" width="8.796875" style="36"/>
    <col min="6402" max="6406" width="8.296875" style="36" bestFit="1" customWidth="1"/>
    <col min="6407" max="6408" width="8.296875" style="36" customWidth="1"/>
    <col min="6409" max="6418" width="8.796875" style="36"/>
    <col min="6419" max="6419" width="8.19921875" style="36" bestFit="1" customWidth="1"/>
    <col min="6420" max="6420" width="9" style="36" bestFit="1" customWidth="1"/>
    <col min="6421" max="6657" width="8.796875" style="36"/>
    <col min="6658" max="6662" width="8.296875" style="36" bestFit="1" customWidth="1"/>
    <col min="6663" max="6664" width="8.296875" style="36" customWidth="1"/>
    <col min="6665" max="6674" width="8.796875" style="36"/>
    <col min="6675" max="6675" width="8.19921875" style="36" bestFit="1" customWidth="1"/>
    <col min="6676" max="6676" width="9" style="36" bestFit="1" customWidth="1"/>
    <col min="6677" max="6913" width="8.796875" style="36"/>
    <col min="6914" max="6918" width="8.296875" style="36" bestFit="1" customWidth="1"/>
    <col min="6919" max="6920" width="8.296875" style="36" customWidth="1"/>
    <col min="6921" max="6930" width="8.796875" style="36"/>
    <col min="6931" max="6931" width="8.19921875" style="36" bestFit="1" customWidth="1"/>
    <col min="6932" max="6932" width="9" style="36" bestFit="1" customWidth="1"/>
    <col min="6933" max="7169" width="8.796875" style="36"/>
    <col min="7170" max="7174" width="8.296875" style="36" bestFit="1" customWidth="1"/>
    <col min="7175" max="7176" width="8.296875" style="36" customWidth="1"/>
    <col min="7177" max="7186" width="8.796875" style="36"/>
    <col min="7187" max="7187" width="8.19921875" style="36" bestFit="1" customWidth="1"/>
    <col min="7188" max="7188" width="9" style="36" bestFit="1" customWidth="1"/>
    <col min="7189" max="7425" width="8.796875" style="36"/>
    <col min="7426" max="7430" width="8.296875" style="36" bestFit="1" customWidth="1"/>
    <col min="7431" max="7432" width="8.296875" style="36" customWidth="1"/>
    <col min="7433" max="7442" width="8.796875" style="36"/>
    <col min="7443" max="7443" width="8.19921875" style="36" bestFit="1" customWidth="1"/>
    <col min="7444" max="7444" width="9" style="36" bestFit="1" customWidth="1"/>
    <col min="7445" max="7681" width="8.796875" style="36"/>
    <col min="7682" max="7686" width="8.296875" style="36" bestFit="1" customWidth="1"/>
    <col min="7687" max="7688" width="8.296875" style="36" customWidth="1"/>
    <col min="7689" max="7698" width="8.796875" style="36"/>
    <col min="7699" max="7699" width="8.19921875" style="36" bestFit="1" customWidth="1"/>
    <col min="7700" max="7700" width="9" style="36" bestFit="1" customWidth="1"/>
    <col min="7701" max="7937" width="8.796875" style="36"/>
    <col min="7938" max="7942" width="8.296875" style="36" bestFit="1" customWidth="1"/>
    <col min="7943" max="7944" width="8.296875" style="36" customWidth="1"/>
    <col min="7945" max="7954" width="8.796875" style="36"/>
    <col min="7955" max="7955" width="8.19921875" style="36" bestFit="1" customWidth="1"/>
    <col min="7956" max="7956" width="9" style="36" bestFit="1" customWidth="1"/>
    <col min="7957" max="8193" width="8.796875" style="36"/>
    <col min="8194" max="8198" width="8.296875" style="36" bestFit="1" customWidth="1"/>
    <col min="8199" max="8200" width="8.296875" style="36" customWidth="1"/>
    <col min="8201" max="8210" width="8.796875" style="36"/>
    <col min="8211" max="8211" width="8.19921875" style="36" bestFit="1" customWidth="1"/>
    <col min="8212" max="8212" width="9" style="36" bestFit="1" customWidth="1"/>
    <col min="8213" max="8449" width="8.796875" style="36"/>
    <col min="8450" max="8454" width="8.296875" style="36" bestFit="1" customWidth="1"/>
    <col min="8455" max="8456" width="8.296875" style="36" customWidth="1"/>
    <col min="8457" max="8466" width="8.796875" style="36"/>
    <col min="8467" max="8467" width="8.19921875" style="36" bestFit="1" customWidth="1"/>
    <col min="8468" max="8468" width="9" style="36" bestFit="1" customWidth="1"/>
    <col min="8469" max="8705" width="8.796875" style="36"/>
    <col min="8706" max="8710" width="8.296875" style="36" bestFit="1" customWidth="1"/>
    <col min="8711" max="8712" width="8.296875" style="36" customWidth="1"/>
    <col min="8713" max="8722" width="8.796875" style="36"/>
    <col min="8723" max="8723" width="8.19921875" style="36" bestFit="1" customWidth="1"/>
    <col min="8724" max="8724" width="9" style="36" bestFit="1" customWidth="1"/>
    <col min="8725" max="8961" width="8.796875" style="36"/>
    <col min="8962" max="8966" width="8.296875" style="36" bestFit="1" customWidth="1"/>
    <col min="8967" max="8968" width="8.296875" style="36" customWidth="1"/>
    <col min="8969" max="8978" width="8.796875" style="36"/>
    <col min="8979" max="8979" width="8.19921875" style="36" bestFit="1" customWidth="1"/>
    <col min="8980" max="8980" width="9" style="36" bestFit="1" customWidth="1"/>
    <col min="8981" max="9217" width="8.796875" style="36"/>
    <col min="9218" max="9222" width="8.296875" style="36" bestFit="1" customWidth="1"/>
    <col min="9223" max="9224" width="8.296875" style="36" customWidth="1"/>
    <col min="9225" max="9234" width="8.796875" style="36"/>
    <col min="9235" max="9235" width="8.19921875" style="36" bestFit="1" customWidth="1"/>
    <col min="9236" max="9236" width="9" style="36" bestFit="1" customWidth="1"/>
    <col min="9237" max="9473" width="8.796875" style="36"/>
    <col min="9474" max="9478" width="8.296875" style="36" bestFit="1" customWidth="1"/>
    <col min="9479" max="9480" width="8.296875" style="36" customWidth="1"/>
    <col min="9481" max="9490" width="8.796875" style="36"/>
    <col min="9491" max="9491" width="8.19921875" style="36" bestFit="1" customWidth="1"/>
    <col min="9492" max="9492" width="9" style="36" bestFit="1" customWidth="1"/>
    <col min="9493" max="9729" width="8.796875" style="36"/>
    <col min="9730" max="9734" width="8.296875" style="36" bestFit="1" customWidth="1"/>
    <col min="9735" max="9736" width="8.296875" style="36" customWidth="1"/>
    <col min="9737" max="9746" width="8.796875" style="36"/>
    <col min="9747" max="9747" width="8.19921875" style="36" bestFit="1" customWidth="1"/>
    <col min="9748" max="9748" width="9" style="36" bestFit="1" customWidth="1"/>
    <col min="9749" max="9985" width="8.796875" style="36"/>
    <col min="9986" max="9990" width="8.296875" style="36" bestFit="1" customWidth="1"/>
    <col min="9991" max="9992" width="8.296875" style="36" customWidth="1"/>
    <col min="9993" max="10002" width="8.796875" style="36"/>
    <col min="10003" max="10003" width="8.19921875" style="36" bestFit="1" customWidth="1"/>
    <col min="10004" max="10004" width="9" style="36" bestFit="1" customWidth="1"/>
    <col min="10005" max="10241" width="8.796875" style="36"/>
    <col min="10242" max="10246" width="8.296875" style="36" bestFit="1" customWidth="1"/>
    <col min="10247" max="10248" width="8.296875" style="36" customWidth="1"/>
    <col min="10249" max="10258" width="8.796875" style="36"/>
    <col min="10259" max="10259" width="8.19921875" style="36" bestFit="1" customWidth="1"/>
    <col min="10260" max="10260" width="9" style="36" bestFit="1" customWidth="1"/>
    <col min="10261" max="10497" width="8.796875" style="36"/>
    <col min="10498" max="10502" width="8.296875" style="36" bestFit="1" customWidth="1"/>
    <col min="10503" max="10504" width="8.296875" style="36" customWidth="1"/>
    <col min="10505" max="10514" width="8.796875" style="36"/>
    <col min="10515" max="10515" width="8.19921875" style="36" bestFit="1" customWidth="1"/>
    <col min="10516" max="10516" width="9" style="36" bestFit="1" customWidth="1"/>
    <col min="10517" max="10753" width="8.796875" style="36"/>
    <col min="10754" max="10758" width="8.296875" style="36" bestFit="1" customWidth="1"/>
    <col min="10759" max="10760" width="8.296875" style="36" customWidth="1"/>
    <col min="10761" max="10770" width="8.796875" style="36"/>
    <col min="10771" max="10771" width="8.19921875" style="36" bestFit="1" customWidth="1"/>
    <col min="10772" max="10772" width="9" style="36" bestFit="1" customWidth="1"/>
    <col min="10773" max="11009" width="8.796875" style="36"/>
    <col min="11010" max="11014" width="8.296875" style="36" bestFit="1" customWidth="1"/>
    <col min="11015" max="11016" width="8.296875" style="36" customWidth="1"/>
    <col min="11017" max="11026" width="8.796875" style="36"/>
    <col min="11027" max="11027" width="8.19921875" style="36" bestFit="1" customWidth="1"/>
    <col min="11028" max="11028" width="9" style="36" bestFit="1" customWidth="1"/>
    <col min="11029" max="11265" width="8.796875" style="36"/>
    <col min="11266" max="11270" width="8.296875" style="36" bestFit="1" customWidth="1"/>
    <col min="11271" max="11272" width="8.296875" style="36" customWidth="1"/>
    <col min="11273" max="11282" width="8.796875" style="36"/>
    <col min="11283" max="11283" width="8.19921875" style="36" bestFit="1" customWidth="1"/>
    <col min="11284" max="11284" width="9" style="36" bestFit="1" customWidth="1"/>
    <col min="11285" max="11521" width="8.796875" style="36"/>
    <col min="11522" max="11526" width="8.296875" style="36" bestFit="1" customWidth="1"/>
    <col min="11527" max="11528" width="8.296875" style="36" customWidth="1"/>
    <col min="11529" max="11538" width="8.796875" style="36"/>
    <col min="11539" max="11539" width="8.19921875" style="36" bestFit="1" customWidth="1"/>
    <col min="11540" max="11540" width="9" style="36" bestFit="1" customWidth="1"/>
    <col min="11541" max="11777" width="8.796875" style="36"/>
    <col min="11778" max="11782" width="8.296875" style="36" bestFit="1" customWidth="1"/>
    <col min="11783" max="11784" width="8.296875" style="36" customWidth="1"/>
    <col min="11785" max="11794" width="8.796875" style="36"/>
    <col min="11795" max="11795" width="8.19921875" style="36" bestFit="1" customWidth="1"/>
    <col min="11796" max="11796" width="9" style="36" bestFit="1" customWidth="1"/>
    <col min="11797" max="12033" width="8.796875" style="36"/>
    <col min="12034" max="12038" width="8.296875" style="36" bestFit="1" customWidth="1"/>
    <col min="12039" max="12040" width="8.296875" style="36" customWidth="1"/>
    <col min="12041" max="12050" width="8.796875" style="36"/>
    <col min="12051" max="12051" width="8.19921875" style="36" bestFit="1" customWidth="1"/>
    <col min="12052" max="12052" width="9" style="36" bestFit="1" customWidth="1"/>
    <col min="12053" max="12289" width="8.796875" style="36"/>
    <col min="12290" max="12294" width="8.296875" style="36" bestFit="1" customWidth="1"/>
    <col min="12295" max="12296" width="8.296875" style="36" customWidth="1"/>
    <col min="12297" max="12306" width="8.796875" style="36"/>
    <col min="12307" max="12307" width="8.19921875" style="36" bestFit="1" customWidth="1"/>
    <col min="12308" max="12308" width="9" style="36" bestFit="1" customWidth="1"/>
    <col min="12309" max="12545" width="8.796875" style="36"/>
    <col min="12546" max="12550" width="8.296875" style="36" bestFit="1" customWidth="1"/>
    <col min="12551" max="12552" width="8.296875" style="36" customWidth="1"/>
    <col min="12553" max="12562" width="8.796875" style="36"/>
    <col min="12563" max="12563" width="8.19921875" style="36" bestFit="1" customWidth="1"/>
    <col min="12564" max="12564" width="9" style="36" bestFit="1" customWidth="1"/>
    <col min="12565" max="12801" width="8.796875" style="36"/>
    <col min="12802" max="12806" width="8.296875" style="36" bestFit="1" customWidth="1"/>
    <col min="12807" max="12808" width="8.296875" style="36" customWidth="1"/>
    <col min="12809" max="12818" width="8.796875" style="36"/>
    <col min="12819" max="12819" width="8.19921875" style="36" bestFit="1" customWidth="1"/>
    <col min="12820" max="12820" width="9" style="36" bestFit="1" customWidth="1"/>
    <col min="12821" max="13057" width="8.796875" style="36"/>
    <col min="13058" max="13062" width="8.296875" style="36" bestFit="1" customWidth="1"/>
    <col min="13063" max="13064" width="8.296875" style="36" customWidth="1"/>
    <col min="13065" max="13074" width="8.796875" style="36"/>
    <col min="13075" max="13075" width="8.19921875" style="36" bestFit="1" customWidth="1"/>
    <col min="13076" max="13076" width="9" style="36" bestFit="1" customWidth="1"/>
    <col min="13077" max="13313" width="8.796875" style="36"/>
    <col min="13314" max="13318" width="8.296875" style="36" bestFit="1" customWidth="1"/>
    <col min="13319" max="13320" width="8.296875" style="36" customWidth="1"/>
    <col min="13321" max="13330" width="8.796875" style="36"/>
    <col min="13331" max="13331" width="8.19921875" style="36" bestFit="1" customWidth="1"/>
    <col min="13332" max="13332" width="9" style="36" bestFit="1" customWidth="1"/>
    <col min="13333" max="13569" width="8.796875" style="36"/>
    <col min="13570" max="13574" width="8.296875" style="36" bestFit="1" customWidth="1"/>
    <col min="13575" max="13576" width="8.296875" style="36" customWidth="1"/>
    <col min="13577" max="13586" width="8.796875" style="36"/>
    <col min="13587" max="13587" width="8.19921875" style="36" bestFit="1" customWidth="1"/>
    <col min="13588" max="13588" width="9" style="36" bestFit="1" customWidth="1"/>
    <col min="13589" max="13825" width="8.796875" style="36"/>
    <col min="13826" max="13830" width="8.296875" style="36" bestFit="1" customWidth="1"/>
    <col min="13831" max="13832" width="8.296875" style="36" customWidth="1"/>
    <col min="13833" max="13842" width="8.796875" style="36"/>
    <col min="13843" max="13843" width="8.19921875" style="36" bestFit="1" customWidth="1"/>
    <col min="13844" max="13844" width="9" style="36" bestFit="1" customWidth="1"/>
    <col min="13845" max="14081" width="8.796875" style="36"/>
    <col min="14082" max="14086" width="8.296875" style="36" bestFit="1" customWidth="1"/>
    <col min="14087" max="14088" width="8.296875" style="36" customWidth="1"/>
    <col min="14089" max="14098" width="8.796875" style="36"/>
    <col min="14099" max="14099" width="8.19921875" style="36" bestFit="1" customWidth="1"/>
    <col min="14100" max="14100" width="9" style="36" bestFit="1" customWidth="1"/>
    <col min="14101" max="14337" width="8.796875" style="36"/>
    <col min="14338" max="14342" width="8.296875" style="36" bestFit="1" customWidth="1"/>
    <col min="14343" max="14344" width="8.296875" style="36" customWidth="1"/>
    <col min="14345" max="14354" width="8.796875" style="36"/>
    <col min="14355" max="14355" width="8.19921875" style="36" bestFit="1" customWidth="1"/>
    <col min="14356" max="14356" width="9" style="36" bestFit="1" customWidth="1"/>
    <col min="14357" max="14593" width="8.796875" style="36"/>
    <col min="14594" max="14598" width="8.296875" style="36" bestFit="1" customWidth="1"/>
    <col min="14599" max="14600" width="8.296875" style="36" customWidth="1"/>
    <col min="14601" max="14610" width="8.796875" style="36"/>
    <col min="14611" max="14611" width="8.19921875" style="36" bestFit="1" customWidth="1"/>
    <col min="14612" max="14612" width="9" style="36" bestFit="1" customWidth="1"/>
    <col min="14613" max="14849" width="8.796875" style="36"/>
    <col min="14850" max="14854" width="8.296875" style="36" bestFit="1" customWidth="1"/>
    <col min="14855" max="14856" width="8.296875" style="36" customWidth="1"/>
    <col min="14857" max="14866" width="8.796875" style="36"/>
    <col min="14867" max="14867" width="8.19921875" style="36" bestFit="1" customWidth="1"/>
    <col min="14868" max="14868" width="9" style="36" bestFit="1" customWidth="1"/>
    <col min="14869" max="15105" width="8.796875" style="36"/>
    <col min="15106" max="15110" width="8.296875" style="36" bestFit="1" customWidth="1"/>
    <col min="15111" max="15112" width="8.296875" style="36" customWidth="1"/>
    <col min="15113" max="15122" width="8.796875" style="36"/>
    <col min="15123" max="15123" width="8.19921875" style="36" bestFit="1" customWidth="1"/>
    <col min="15124" max="15124" width="9" style="36" bestFit="1" customWidth="1"/>
    <col min="15125" max="15361" width="8.796875" style="36"/>
    <col min="15362" max="15366" width="8.296875" style="36" bestFit="1" customWidth="1"/>
    <col min="15367" max="15368" width="8.296875" style="36" customWidth="1"/>
    <col min="15369" max="15378" width="8.796875" style="36"/>
    <col min="15379" max="15379" width="8.19921875" style="36" bestFit="1" customWidth="1"/>
    <col min="15380" max="15380" width="9" style="36" bestFit="1" customWidth="1"/>
    <col min="15381" max="15617" width="8.796875" style="36"/>
    <col min="15618" max="15622" width="8.296875" style="36" bestFit="1" customWidth="1"/>
    <col min="15623" max="15624" width="8.296875" style="36" customWidth="1"/>
    <col min="15625" max="15634" width="8.796875" style="36"/>
    <col min="15635" max="15635" width="8.19921875" style="36" bestFit="1" customWidth="1"/>
    <col min="15636" max="15636" width="9" style="36" bestFit="1" customWidth="1"/>
    <col min="15637" max="15873" width="8.796875" style="36"/>
    <col min="15874" max="15878" width="8.296875" style="36" bestFit="1" customWidth="1"/>
    <col min="15879" max="15880" width="8.296875" style="36" customWidth="1"/>
    <col min="15881" max="15890" width="8.796875" style="36"/>
    <col min="15891" max="15891" width="8.19921875" style="36" bestFit="1" customWidth="1"/>
    <col min="15892" max="15892" width="9" style="36" bestFit="1" customWidth="1"/>
    <col min="15893" max="16129" width="8.796875" style="36"/>
    <col min="16130" max="16134" width="8.296875" style="36" bestFit="1" customWidth="1"/>
    <col min="16135" max="16136" width="8.296875" style="36" customWidth="1"/>
    <col min="16137" max="16146" width="8.796875" style="36"/>
    <col min="16147" max="16147" width="8.19921875" style="36" bestFit="1" customWidth="1"/>
    <col min="16148" max="16148" width="9" style="36" bestFit="1" customWidth="1"/>
    <col min="16149" max="16384" width="8.796875" style="36"/>
  </cols>
  <sheetData>
    <row r="2" spans="1:34" ht="18.600000000000001" customHeight="1">
      <c r="A2" s="36" t="s">
        <v>37</v>
      </c>
      <c r="B2" s="36" t="s">
        <v>38</v>
      </c>
      <c r="C2" s="36" t="s">
        <v>39</v>
      </c>
      <c r="E2" s="36" t="s">
        <v>40</v>
      </c>
      <c r="F2" s="36" t="s">
        <v>41</v>
      </c>
      <c r="G2" s="36" t="s">
        <v>42</v>
      </c>
      <c r="H2" s="36" t="s">
        <v>38</v>
      </c>
      <c r="I2" s="36" t="s">
        <v>43</v>
      </c>
      <c r="J2" s="36" t="s">
        <v>44</v>
      </c>
      <c r="M2" s="36" t="s">
        <v>37</v>
      </c>
      <c r="N2" s="36" t="s">
        <v>38</v>
      </c>
      <c r="O2" s="36" t="s">
        <v>39</v>
      </c>
      <c r="Q2" s="36" t="s">
        <v>40</v>
      </c>
      <c r="R2" s="36" t="s">
        <v>41</v>
      </c>
      <c r="S2" s="36" t="s">
        <v>42</v>
      </c>
      <c r="T2" s="36" t="s">
        <v>38</v>
      </c>
      <c r="U2" s="36" t="s">
        <v>43</v>
      </c>
      <c r="V2" s="36" t="s">
        <v>44</v>
      </c>
      <c r="X2" s="36" t="s">
        <v>37</v>
      </c>
      <c r="Y2" s="36" t="s">
        <v>38</v>
      </c>
      <c r="Z2" s="36" t="s">
        <v>39</v>
      </c>
      <c r="AB2" s="36" t="s">
        <v>40</v>
      </c>
      <c r="AC2" s="36" t="s">
        <v>41</v>
      </c>
      <c r="AD2" s="36" t="s">
        <v>42</v>
      </c>
      <c r="AE2" s="36" t="s">
        <v>38</v>
      </c>
      <c r="AF2" s="36" t="s">
        <v>43</v>
      </c>
      <c r="AG2" s="36" t="s">
        <v>44</v>
      </c>
    </row>
    <row r="3" spans="1:34" ht="18.600000000000001" customHeight="1">
      <c r="A3" s="37">
        <v>1</v>
      </c>
      <c r="B3" s="36">
        <f>10^C3</f>
        <v>0.1</v>
      </c>
      <c r="C3" s="37">
        <v>-1</v>
      </c>
      <c r="D3" s="37">
        <v>0.25</v>
      </c>
      <c r="E3" s="36">
        <f t="shared" ref="E3:E9" si="0">1.96*D3</f>
        <v>0.49</v>
      </c>
      <c r="F3" s="36">
        <f t="shared" ref="F3:F9" si="1">C3-1.96*E3</f>
        <v>-1.9603999999999999</v>
      </c>
      <c r="G3" s="36">
        <f t="shared" ref="G3:G9" si="2">C3+1.96*E3</f>
        <v>-3.960000000000008E-2</v>
      </c>
      <c r="H3" s="36">
        <f t="shared" ref="H3:H9" si="3">B3</f>
        <v>0.1</v>
      </c>
      <c r="I3" s="36">
        <f>10^F3</f>
        <v>1.095468767333996E-2</v>
      </c>
      <c r="J3" s="36">
        <f>10^G3</f>
        <v>0.91285121933112212</v>
      </c>
      <c r="M3" s="37">
        <v>1</v>
      </c>
      <c r="N3" s="36">
        <f t="shared" ref="N3:N9" si="4">EXP(O3)</f>
        <v>0.36787944117144233</v>
      </c>
      <c r="O3" s="37">
        <v>-1</v>
      </c>
      <c r="P3" s="37">
        <v>0.25</v>
      </c>
      <c r="Q3" s="36">
        <f t="shared" ref="Q3:Q9" si="5">1.96*P3</f>
        <v>0.49</v>
      </c>
      <c r="R3" s="36">
        <f t="shared" ref="R3:R9" si="6">O3-1.96*Q3</f>
        <v>-1.9603999999999999</v>
      </c>
      <c r="S3" s="36">
        <f t="shared" ref="S3:S9" si="7">O3+1.96*Q3</f>
        <v>-3.960000000000008E-2</v>
      </c>
      <c r="T3" s="36">
        <f t="shared" ref="T3:T9" si="8">N3</f>
        <v>0.36787944117144233</v>
      </c>
      <c r="U3" s="36">
        <f t="shared" ref="U3:V9" si="9">EXP(R3)</f>
        <v>0.14080208881984793</v>
      </c>
      <c r="V3" s="36">
        <f t="shared" si="9"/>
        <v>0.9611738318013886</v>
      </c>
      <c r="X3" s="37">
        <v>1</v>
      </c>
      <c r="Y3" s="36">
        <f t="shared" ref="Y3:Y9" si="10">EXP(Z3)</f>
        <v>0.36787944117144233</v>
      </c>
      <c r="Z3" s="37">
        <v>-1</v>
      </c>
      <c r="AA3" s="37">
        <v>0.25</v>
      </c>
      <c r="AB3" s="36">
        <f t="shared" ref="AB3:AB9" si="11">1.96*AA3</f>
        <v>0.49</v>
      </c>
      <c r="AC3" s="36">
        <f t="shared" ref="AC3:AC9" si="12">Z3-1.96*AB3</f>
        <v>-1.9603999999999999</v>
      </c>
      <c r="AD3" s="36">
        <f t="shared" ref="AD3:AD9" si="13">Z3+1.96*AB3</f>
        <v>-3.960000000000008E-2</v>
      </c>
      <c r="AE3" s="36">
        <f t="shared" ref="AE3:AE9" si="14">Y3</f>
        <v>0.36787944117144233</v>
      </c>
      <c r="AF3" s="38">
        <f>EXP(Z3)-EXP((Z3-AB3))</f>
        <v>0.14250678563200361</v>
      </c>
      <c r="AG3" s="38">
        <f>EXP(Z3+AB3)-EXP(Z3)</f>
        <v>0.23261613764082356</v>
      </c>
    </row>
    <row r="4" spans="1:34" ht="18.600000000000001" customHeight="1">
      <c r="A4" s="37">
        <v>2</v>
      </c>
      <c r="B4" s="36">
        <f t="shared" ref="B4:B9" si="15">10^C4</f>
        <v>0.1</v>
      </c>
      <c r="C4" s="37">
        <v>-1</v>
      </c>
      <c r="D4" s="37">
        <v>0.65</v>
      </c>
      <c r="E4" s="36">
        <f t="shared" si="0"/>
        <v>1.274</v>
      </c>
      <c r="F4" s="36">
        <f t="shared" si="1"/>
        <v>-3.4970400000000001</v>
      </c>
      <c r="G4" s="36">
        <f t="shared" si="2"/>
        <v>1.4970400000000001</v>
      </c>
      <c r="H4" s="36">
        <f t="shared" si="3"/>
        <v>0.1</v>
      </c>
      <c r="I4" s="36">
        <f t="shared" ref="I4:J9" si="16">10^F4</f>
        <v>3.1839042598016699E-4</v>
      </c>
      <c r="J4" s="36">
        <f t="shared" si="16"/>
        <v>31.407979587372711</v>
      </c>
      <c r="M4" s="37">
        <v>2</v>
      </c>
      <c r="N4" s="36">
        <f t="shared" si="4"/>
        <v>0.36787944117144233</v>
      </c>
      <c r="O4" s="37">
        <v>-1</v>
      </c>
      <c r="P4" s="37">
        <v>0.65</v>
      </c>
      <c r="Q4" s="36">
        <f t="shared" si="5"/>
        <v>1.274</v>
      </c>
      <c r="R4" s="36">
        <f t="shared" si="6"/>
        <v>-3.4970400000000001</v>
      </c>
      <c r="S4" s="36">
        <f t="shared" si="7"/>
        <v>1.4970400000000001</v>
      </c>
      <c r="T4" s="36">
        <f t="shared" si="8"/>
        <v>0.36787944117144233</v>
      </c>
      <c r="U4" s="36">
        <f t="shared" si="9"/>
        <v>3.028690009656735E-2</v>
      </c>
      <c r="V4" s="36">
        <f t="shared" si="9"/>
        <v>4.4684428847160653</v>
      </c>
      <c r="X4" s="37">
        <v>2</v>
      </c>
      <c r="Y4" s="36">
        <f t="shared" si="10"/>
        <v>0.36787944117144233</v>
      </c>
      <c r="Z4" s="37">
        <v>-1</v>
      </c>
      <c r="AA4" s="37">
        <v>0.65</v>
      </c>
      <c r="AB4" s="36">
        <f t="shared" si="11"/>
        <v>1.274</v>
      </c>
      <c r="AC4" s="36">
        <f t="shared" si="12"/>
        <v>-3.4970400000000001</v>
      </c>
      <c r="AD4" s="36">
        <f t="shared" si="13"/>
        <v>1.4970400000000001</v>
      </c>
      <c r="AE4" s="36">
        <f t="shared" si="14"/>
        <v>0.36787944117144233</v>
      </c>
      <c r="AF4" s="38">
        <f t="shared" ref="AF4:AF9" si="17">EXP(Z4)-EXP((Z4-AB4))</f>
        <v>0.26497968441212932</v>
      </c>
      <c r="AG4" s="38">
        <f t="shared" ref="AG4:AG9" si="18">EXP(Z4+AB4)-EXP(Z4)</f>
        <v>0.94733536106728211</v>
      </c>
    </row>
    <row r="5" spans="1:34" ht="18.600000000000001" customHeight="1">
      <c r="A5" s="37">
        <v>3</v>
      </c>
      <c r="B5" s="36">
        <f t="shared" si="15"/>
        <v>0.56234132519034907</v>
      </c>
      <c r="C5" s="37">
        <v>-0.25</v>
      </c>
      <c r="D5" s="37">
        <v>0.1</v>
      </c>
      <c r="E5" s="36">
        <f t="shared" si="0"/>
        <v>0.19600000000000001</v>
      </c>
      <c r="F5" s="36">
        <f t="shared" si="1"/>
        <v>-0.63416000000000006</v>
      </c>
      <c r="G5" s="36">
        <f t="shared" si="2"/>
        <v>0.13416</v>
      </c>
      <c r="H5" s="36">
        <f t="shared" si="3"/>
        <v>0.56234132519034907</v>
      </c>
      <c r="I5" s="36">
        <f t="shared" si="16"/>
        <v>0.23218812261090888</v>
      </c>
      <c r="J5" s="36">
        <f t="shared" si="16"/>
        <v>1.3619463496277071</v>
      </c>
      <c r="M5" s="37">
        <v>3</v>
      </c>
      <c r="N5" s="36">
        <f t="shared" si="4"/>
        <v>0.77880078307140488</v>
      </c>
      <c r="O5" s="37">
        <v>-0.25</v>
      </c>
      <c r="P5" s="37">
        <v>0.1</v>
      </c>
      <c r="Q5" s="36">
        <f t="shared" si="5"/>
        <v>0.19600000000000001</v>
      </c>
      <c r="R5" s="36">
        <f t="shared" si="6"/>
        <v>-0.63416000000000006</v>
      </c>
      <c r="S5" s="36">
        <f t="shared" si="7"/>
        <v>0.13416</v>
      </c>
      <c r="T5" s="36">
        <f t="shared" si="8"/>
        <v>0.77880078307140488</v>
      </c>
      <c r="U5" s="36">
        <f t="shared" si="9"/>
        <v>0.53038082114135565</v>
      </c>
      <c r="V5" s="36">
        <f t="shared" si="9"/>
        <v>1.1435757771319988</v>
      </c>
      <c r="X5" s="37">
        <v>3</v>
      </c>
      <c r="Y5" s="36">
        <f t="shared" si="10"/>
        <v>0.77880078307140488</v>
      </c>
      <c r="Z5" s="37">
        <v>-0.25</v>
      </c>
      <c r="AA5" s="37">
        <v>0.1</v>
      </c>
      <c r="AB5" s="36">
        <f t="shared" si="11"/>
        <v>0.19600000000000001</v>
      </c>
      <c r="AC5" s="36">
        <f t="shared" si="12"/>
        <v>-0.63416000000000006</v>
      </c>
      <c r="AD5" s="36">
        <f t="shared" si="13"/>
        <v>0.13416</v>
      </c>
      <c r="AE5" s="36">
        <f t="shared" si="14"/>
        <v>0.77880078307140488</v>
      </c>
      <c r="AF5" s="38">
        <f t="shared" si="17"/>
        <v>0.13861701100975776</v>
      </c>
      <c r="AG5" s="38">
        <f t="shared" si="18"/>
        <v>0.16863132343039344</v>
      </c>
    </row>
    <row r="6" spans="1:34" ht="18.600000000000001" customHeight="1">
      <c r="A6" s="37">
        <v>4</v>
      </c>
      <c r="B6" s="36">
        <f t="shared" si="15"/>
        <v>0.56234132519034907</v>
      </c>
      <c r="C6" s="37">
        <v>-0.25</v>
      </c>
      <c r="D6" s="37">
        <v>0.25</v>
      </c>
      <c r="E6" s="36">
        <f t="shared" si="0"/>
        <v>0.49</v>
      </c>
      <c r="F6" s="36">
        <f t="shared" si="1"/>
        <v>-1.2103999999999999</v>
      </c>
      <c r="G6" s="36">
        <f t="shared" si="2"/>
        <v>0.71039999999999992</v>
      </c>
      <c r="H6" s="36">
        <f t="shared" si="3"/>
        <v>0.56234132519034907</v>
      </c>
      <c r="I6" s="36">
        <f t="shared" si="16"/>
        <v>6.1602735832723757E-2</v>
      </c>
      <c r="J6" s="36">
        <f t="shared" si="16"/>
        <v>5.1333396438028922</v>
      </c>
      <c r="M6" s="37">
        <v>4</v>
      </c>
      <c r="N6" s="36">
        <f t="shared" si="4"/>
        <v>0.77880078307140488</v>
      </c>
      <c r="O6" s="37">
        <v>-0.25</v>
      </c>
      <c r="P6" s="37">
        <v>0.25</v>
      </c>
      <c r="Q6" s="36">
        <f t="shared" si="5"/>
        <v>0.49</v>
      </c>
      <c r="R6" s="36">
        <f t="shared" si="6"/>
        <v>-1.2103999999999999</v>
      </c>
      <c r="S6" s="36">
        <f t="shared" si="7"/>
        <v>0.71039999999999992</v>
      </c>
      <c r="T6" s="36">
        <f t="shared" si="8"/>
        <v>0.77880078307140488</v>
      </c>
      <c r="U6" s="36">
        <f t="shared" si="9"/>
        <v>0.29807802437071734</v>
      </c>
      <c r="V6" s="36">
        <f t="shared" si="9"/>
        <v>2.034805017891208</v>
      </c>
      <c r="X6" s="37">
        <v>4</v>
      </c>
      <c r="Y6" s="36">
        <f t="shared" si="10"/>
        <v>0.77880078307140488</v>
      </c>
      <c r="Z6" s="37">
        <v>-0.25</v>
      </c>
      <c r="AA6" s="37">
        <v>0.25</v>
      </c>
      <c r="AB6" s="36">
        <f t="shared" si="11"/>
        <v>0.49</v>
      </c>
      <c r="AC6" s="36">
        <f t="shared" si="12"/>
        <v>-1.2103999999999999</v>
      </c>
      <c r="AD6" s="36">
        <f t="shared" si="13"/>
        <v>0.71039999999999992</v>
      </c>
      <c r="AE6" s="36">
        <f t="shared" si="14"/>
        <v>0.77880078307140488</v>
      </c>
      <c r="AF6" s="38">
        <f t="shared" si="17"/>
        <v>0.3016868675503705</v>
      </c>
      <c r="AG6" s="38">
        <f t="shared" si="18"/>
        <v>0.49244836724999985</v>
      </c>
    </row>
    <row r="7" spans="1:34" ht="18.600000000000001" customHeight="1">
      <c r="A7" s="37">
        <v>5</v>
      </c>
      <c r="B7" s="36">
        <f t="shared" si="15"/>
        <v>0.31622776601683794</v>
      </c>
      <c r="C7" s="37">
        <v>-0.5</v>
      </c>
      <c r="D7" s="37">
        <v>0.1</v>
      </c>
      <c r="E7" s="36">
        <f t="shared" si="0"/>
        <v>0.19600000000000001</v>
      </c>
      <c r="F7" s="36">
        <f t="shared" si="1"/>
        <v>-0.88416000000000006</v>
      </c>
      <c r="G7" s="36">
        <f t="shared" si="2"/>
        <v>-0.11584</v>
      </c>
      <c r="H7" s="36">
        <f t="shared" si="3"/>
        <v>0.31622776601683794</v>
      </c>
      <c r="I7" s="36">
        <f t="shared" si="16"/>
        <v>0.13056897656247776</v>
      </c>
      <c r="J7" s="36">
        <f t="shared" si="16"/>
        <v>0.76587871508780336</v>
      </c>
      <c r="M7" s="37">
        <v>5</v>
      </c>
      <c r="N7" s="36">
        <f t="shared" si="4"/>
        <v>0.60653065971263342</v>
      </c>
      <c r="O7" s="37">
        <v>-0.5</v>
      </c>
      <c r="P7" s="37">
        <v>0.1</v>
      </c>
      <c r="Q7" s="36">
        <f t="shared" si="5"/>
        <v>0.19600000000000001</v>
      </c>
      <c r="R7" s="36">
        <f t="shared" si="6"/>
        <v>-0.88416000000000006</v>
      </c>
      <c r="S7" s="36">
        <f t="shared" si="7"/>
        <v>-0.11584</v>
      </c>
      <c r="T7" s="36">
        <f t="shared" si="8"/>
        <v>0.60653065971263342</v>
      </c>
      <c r="U7" s="36">
        <f t="shared" si="9"/>
        <v>0.41306099883094249</v>
      </c>
      <c r="V7" s="36">
        <f t="shared" si="9"/>
        <v>0.890617710731891</v>
      </c>
      <c r="X7" s="37">
        <v>5</v>
      </c>
      <c r="Y7" s="36">
        <f t="shared" si="10"/>
        <v>0.60653065971263342</v>
      </c>
      <c r="Z7" s="37">
        <v>-0.5</v>
      </c>
      <c r="AA7" s="37">
        <v>0.1</v>
      </c>
      <c r="AB7" s="36">
        <f t="shared" si="11"/>
        <v>0.19600000000000001</v>
      </c>
      <c r="AC7" s="36">
        <f t="shared" si="12"/>
        <v>-0.88416000000000006</v>
      </c>
      <c r="AD7" s="36">
        <f t="shared" si="13"/>
        <v>-0.11584</v>
      </c>
      <c r="AE7" s="36">
        <f t="shared" si="14"/>
        <v>0.60653065971263342</v>
      </c>
      <c r="AF7" s="38">
        <f t="shared" si="17"/>
        <v>0.10795503672141687</v>
      </c>
      <c r="AG7" s="38">
        <f t="shared" si="18"/>
        <v>0.1313302067379577</v>
      </c>
    </row>
    <row r="8" spans="1:34" ht="18.600000000000001" customHeight="1">
      <c r="A8" s="37">
        <v>6</v>
      </c>
      <c r="B8" s="36">
        <f t="shared" si="15"/>
        <v>10</v>
      </c>
      <c r="C8" s="37">
        <v>1</v>
      </c>
      <c r="D8" s="37">
        <v>0.25</v>
      </c>
      <c r="E8" s="36">
        <f t="shared" si="0"/>
        <v>0.49</v>
      </c>
      <c r="F8" s="36">
        <f t="shared" si="1"/>
        <v>3.960000000000008E-2</v>
      </c>
      <c r="G8" s="36">
        <f t="shared" si="2"/>
        <v>1.9603999999999999</v>
      </c>
      <c r="H8" s="36">
        <f t="shared" si="3"/>
        <v>10</v>
      </c>
      <c r="I8" s="36">
        <f t="shared" si="16"/>
        <v>1.0954687673339965</v>
      </c>
      <c r="J8" s="36">
        <f t="shared" si="16"/>
        <v>91.285121933112251</v>
      </c>
      <c r="M8" s="37">
        <v>6</v>
      </c>
      <c r="N8" s="36">
        <f t="shared" si="4"/>
        <v>2.7182818284590451</v>
      </c>
      <c r="O8" s="37">
        <v>1</v>
      </c>
      <c r="P8" s="37">
        <v>0.25</v>
      </c>
      <c r="Q8" s="36">
        <f t="shared" si="5"/>
        <v>0.49</v>
      </c>
      <c r="R8" s="36">
        <f t="shared" si="6"/>
        <v>3.960000000000008E-2</v>
      </c>
      <c r="S8" s="36">
        <f t="shared" si="7"/>
        <v>1.9603999999999999</v>
      </c>
      <c r="T8" s="36">
        <f t="shared" si="8"/>
        <v>2.7182818284590451</v>
      </c>
      <c r="U8" s="36">
        <f t="shared" si="9"/>
        <v>1.0403945331364723</v>
      </c>
      <c r="V8" s="36">
        <f t="shared" si="9"/>
        <v>7.1021673640045941</v>
      </c>
      <c r="X8" s="37">
        <v>6</v>
      </c>
      <c r="Y8" s="36">
        <f t="shared" si="10"/>
        <v>2.7182818284590451</v>
      </c>
      <c r="Z8" s="37">
        <v>1</v>
      </c>
      <c r="AA8" s="37">
        <v>0.25</v>
      </c>
      <c r="AB8" s="36">
        <f t="shared" si="11"/>
        <v>0.49</v>
      </c>
      <c r="AC8" s="36">
        <f t="shared" si="12"/>
        <v>3.960000000000008E-2</v>
      </c>
      <c r="AD8" s="36">
        <f t="shared" si="13"/>
        <v>1.9603999999999999</v>
      </c>
      <c r="AE8" s="36">
        <f t="shared" si="14"/>
        <v>2.7182818284590451</v>
      </c>
      <c r="AF8" s="38">
        <f t="shared" si="17"/>
        <v>1.0529906335131587</v>
      </c>
      <c r="AG8" s="38">
        <f t="shared" si="18"/>
        <v>1.7188136905446192</v>
      </c>
    </row>
    <row r="9" spans="1:34" ht="18.600000000000001" customHeight="1">
      <c r="A9" s="37">
        <v>7</v>
      </c>
      <c r="B9" s="36">
        <f t="shared" si="15"/>
        <v>10</v>
      </c>
      <c r="C9" s="37">
        <v>1</v>
      </c>
      <c r="D9" s="37">
        <v>0.65</v>
      </c>
      <c r="E9" s="36">
        <f t="shared" si="0"/>
        <v>1.274</v>
      </c>
      <c r="F9" s="36">
        <f t="shared" si="1"/>
        <v>-1.4970400000000001</v>
      </c>
      <c r="G9" s="36">
        <f t="shared" si="2"/>
        <v>3.4970400000000001</v>
      </c>
      <c r="H9" s="36">
        <f t="shared" si="3"/>
        <v>10</v>
      </c>
      <c r="I9" s="36">
        <f t="shared" si="16"/>
        <v>3.1839042598016738E-2</v>
      </c>
      <c r="J9" s="36">
        <f t="shared" si="16"/>
        <v>3140.7979587372752</v>
      </c>
      <c r="M9" s="37">
        <v>7</v>
      </c>
      <c r="N9" s="36">
        <f t="shared" si="4"/>
        <v>2.7182818284590451</v>
      </c>
      <c r="O9" s="37">
        <v>1</v>
      </c>
      <c r="P9" s="37">
        <v>0.65</v>
      </c>
      <c r="Q9" s="36">
        <f t="shared" si="5"/>
        <v>1.274</v>
      </c>
      <c r="R9" s="36">
        <f t="shared" si="6"/>
        <v>-1.4970400000000001</v>
      </c>
      <c r="S9" s="36">
        <f t="shared" si="7"/>
        <v>3.4970400000000001</v>
      </c>
      <c r="T9" s="36">
        <f t="shared" si="8"/>
        <v>2.7182818284590451</v>
      </c>
      <c r="U9" s="36">
        <f t="shared" si="9"/>
        <v>0.22379160387624428</v>
      </c>
      <c r="V9" s="36">
        <f t="shared" si="9"/>
        <v>33.01757515003451</v>
      </c>
      <c r="X9" s="37">
        <v>7</v>
      </c>
      <c r="Y9" s="36">
        <f t="shared" si="10"/>
        <v>2.7182818284590451</v>
      </c>
      <c r="Z9" s="37">
        <v>1</v>
      </c>
      <c r="AA9" s="37">
        <v>0.65</v>
      </c>
      <c r="AB9" s="36">
        <f t="shared" si="11"/>
        <v>1.274</v>
      </c>
      <c r="AC9" s="36">
        <f t="shared" si="12"/>
        <v>-1.4970400000000001</v>
      </c>
      <c r="AD9" s="36">
        <f t="shared" si="13"/>
        <v>3.4970400000000001</v>
      </c>
      <c r="AE9" s="36">
        <f t="shared" si="14"/>
        <v>2.7182818284590451</v>
      </c>
      <c r="AF9" s="38">
        <f t="shared" si="17"/>
        <v>1.9579497531981631</v>
      </c>
      <c r="AG9" s="38">
        <f t="shared" si="18"/>
        <v>6.9999141274268712</v>
      </c>
    </row>
    <row r="11" spans="1:34" ht="18.600000000000001" customHeight="1">
      <c r="O11" s="76" t="s">
        <v>202</v>
      </c>
    </row>
    <row r="15" spans="1:34" ht="18.600000000000001" customHeight="1">
      <c r="J15" s="36">
        <f>LN(1)</f>
        <v>0</v>
      </c>
      <c r="AH15" s="36">
        <f>LN(1)</f>
        <v>0</v>
      </c>
    </row>
    <row r="16" spans="1:34" ht="18.600000000000001" customHeight="1">
      <c r="J16" s="36">
        <f>LOG(1)</f>
        <v>0</v>
      </c>
      <c r="AH16" s="36">
        <f>LOG(1)</f>
        <v>0</v>
      </c>
    </row>
    <row r="29" spans="2:32" ht="18.600000000000001" customHeight="1" thickBot="1">
      <c r="B29" s="39"/>
      <c r="C29" s="39"/>
      <c r="D29" s="39"/>
      <c r="E29" s="39"/>
      <c r="F29" s="39"/>
      <c r="G29" s="39"/>
      <c r="H29" s="39"/>
      <c r="N29" s="39"/>
      <c r="O29" s="39"/>
      <c r="P29" s="39"/>
      <c r="Q29" s="39"/>
      <c r="R29" s="39"/>
      <c r="S29" s="39"/>
      <c r="T29" s="39"/>
      <c r="Y29" s="39"/>
      <c r="Z29" s="39"/>
      <c r="AA29" s="39"/>
      <c r="AB29" s="39"/>
      <c r="AC29" s="39"/>
      <c r="AD29" s="39"/>
      <c r="AE29" s="39"/>
    </row>
    <row r="30" spans="2:32" ht="18.600000000000001" customHeight="1">
      <c r="B30" s="40" t="s">
        <v>37</v>
      </c>
      <c r="C30" s="40" t="s">
        <v>38</v>
      </c>
      <c r="D30" s="40" t="s">
        <v>45</v>
      </c>
      <c r="E30" s="40" t="s">
        <v>41</v>
      </c>
      <c r="F30" s="40" t="s">
        <v>42</v>
      </c>
      <c r="G30" s="40" t="s">
        <v>43</v>
      </c>
      <c r="H30" s="40" t="s">
        <v>44</v>
      </c>
      <c r="N30" s="40" t="s">
        <v>37</v>
      </c>
      <c r="O30" s="40" t="s">
        <v>38</v>
      </c>
      <c r="P30" s="40" t="s">
        <v>39</v>
      </c>
      <c r="Q30" s="40" t="s">
        <v>41</v>
      </c>
      <c r="R30" s="40" t="s">
        <v>42</v>
      </c>
      <c r="S30" s="40" t="s">
        <v>43</v>
      </c>
      <c r="T30" s="40" t="s">
        <v>44</v>
      </c>
      <c r="Y30" s="40" t="s">
        <v>37</v>
      </c>
      <c r="Z30" s="40" t="s">
        <v>38</v>
      </c>
      <c r="AA30" s="40" t="s">
        <v>39</v>
      </c>
      <c r="AB30" s="40" t="s">
        <v>41</v>
      </c>
      <c r="AC30" s="40" t="s">
        <v>42</v>
      </c>
      <c r="AD30" s="40" t="s">
        <v>43</v>
      </c>
      <c r="AE30" s="40" t="s">
        <v>44</v>
      </c>
      <c r="AF30" s="41"/>
    </row>
    <row r="31" spans="2:32" ht="18.600000000000001" customHeight="1">
      <c r="B31" s="41">
        <v>1</v>
      </c>
      <c r="C31" s="42">
        <f t="shared" ref="C31:D37" si="19">B3</f>
        <v>0.1</v>
      </c>
      <c r="D31" s="42">
        <f t="shared" si="19"/>
        <v>-1</v>
      </c>
      <c r="E31" s="42">
        <f t="shared" ref="E31:F37" si="20">F3</f>
        <v>-1.9603999999999999</v>
      </c>
      <c r="F31" s="42">
        <f t="shared" si="20"/>
        <v>-3.960000000000008E-2</v>
      </c>
      <c r="G31" s="42">
        <f t="shared" ref="G31:H37" si="21">I3</f>
        <v>1.095468767333996E-2</v>
      </c>
      <c r="H31" s="42">
        <f t="shared" si="21"/>
        <v>0.91285121933112212</v>
      </c>
      <c r="N31" s="41">
        <v>1</v>
      </c>
      <c r="O31" s="42">
        <f t="shared" ref="O31:O37" si="22">EXP(P31)</f>
        <v>0.36787944117144233</v>
      </c>
      <c r="P31" s="42">
        <v>-1</v>
      </c>
      <c r="Q31" s="41">
        <f t="shared" ref="Q31:Q37" si="23">N31-1.96*P31</f>
        <v>2.96</v>
      </c>
      <c r="R31" s="41">
        <f t="shared" ref="R31:R37" si="24">N31+1.96*P31</f>
        <v>-0.96</v>
      </c>
      <c r="S31" s="42">
        <f t="shared" ref="S31:T37" si="25">EXP(P31)</f>
        <v>0.36787944117144233</v>
      </c>
      <c r="T31" s="42">
        <f t="shared" si="25"/>
        <v>19.297971755502758</v>
      </c>
      <c r="Y31" s="41">
        <v>1</v>
      </c>
      <c r="Z31" s="42">
        <f t="shared" ref="Z31:Z37" si="26">EXP(AA31)</f>
        <v>0.36787944117144233</v>
      </c>
      <c r="AA31" s="42">
        <v>-1</v>
      </c>
      <c r="AB31" s="41">
        <f t="shared" ref="AB31:AB37" si="27">Y31-1.96*AA31</f>
        <v>2.96</v>
      </c>
      <c r="AC31" s="41">
        <f t="shared" ref="AC31:AC37" si="28">Y31+1.96*AA31</f>
        <v>-0.96</v>
      </c>
      <c r="AD31" s="42">
        <f t="shared" ref="AD31:AE37" si="29">EXP(AA31)</f>
        <v>0.36787944117144233</v>
      </c>
      <c r="AE31" s="42">
        <f t="shared" si="29"/>
        <v>19.297971755502758</v>
      </c>
      <c r="AF31" s="42"/>
    </row>
    <row r="32" spans="2:32" ht="18.600000000000001" customHeight="1">
      <c r="B32" s="41">
        <v>2</v>
      </c>
      <c r="C32" s="42">
        <f t="shared" si="19"/>
        <v>0.1</v>
      </c>
      <c r="D32" s="42">
        <f t="shared" si="19"/>
        <v>-1</v>
      </c>
      <c r="E32" s="42">
        <f t="shared" si="20"/>
        <v>-3.4970400000000001</v>
      </c>
      <c r="F32" s="42">
        <f t="shared" si="20"/>
        <v>1.4970400000000001</v>
      </c>
      <c r="G32" s="42">
        <f t="shared" si="21"/>
        <v>3.1839042598016699E-4</v>
      </c>
      <c r="H32" s="42">
        <f t="shared" si="21"/>
        <v>31.407979587372711</v>
      </c>
      <c r="N32" s="41">
        <v>2</v>
      </c>
      <c r="O32" s="42">
        <f t="shared" si="22"/>
        <v>0.36787944117144233</v>
      </c>
      <c r="P32" s="42">
        <v>-1</v>
      </c>
      <c r="Q32" s="41">
        <f t="shared" si="23"/>
        <v>3.96</v>
      </c>
      <c r="R32" s="41">
        <f t="shared" si="24"/>
        <v>4.0000000000000036E-2</v>
      </c>
      <c r="S32" s="42">
        <f t="shared" si="25"/>
        <v>0.36787944117144233</v>
      </c>
      <c r="T32" s="42">
        <f t="shared" si="25"/>
        <v>52.457325949099051</v>
      </c>
      <c r="Y32" s="41">
        <v>2</v>
      </c>
      <c r="Z32" s="42">
        <f t="shared" si="26"/>
        <v>0.36787944117144233</v>
      </c>
      <c r="AA32" s="42">
        <v>-1</v>
      </c>
      <c r="AB32" s="41">
        <f t="shared" si="27"/>
        <v>3.96</v>
      </c>
      <c r="AC32" s="41">
        <f t="shared" si="28"/>
        <v>4.0000000000000036E-2</v>
      </c>
      <c r="AD32" s="42">
        <f t="shared" si="29"/>
        <v>0.36787944117144233</v>
      </c>
      <c r="AE32" s="42">
        <f t="shared" si="29"/>
        <v>52.457325949099051</v>
      </c>
      <c r="AF32" s="42"/>
    </row>
    <row r="33" spans="2:32" ht="18.600000000000001" customHeight="1">
      <c r="B33" s="41">
        <v>3</v>
      </c>
      <c r="C33" s="43">
        <f t="shared" si="19"/>
        <v>0.56234132519034907</v>
      </c>
      <c r="D33" s="42">
        <f t="shared" si="19"/>
        <v>-0.25</v>
      </c>
      <c r="E33" s="42">
        <f t="shared" si="20"/>
        <v>-0.63416000000000006</v>
      </c>
      <c r="F33" s="42">
        <f t="shared" si="20"/>
        <v>0.13416</v>
      </c>
      <c r="G33" s="42">
        <f t="shared" si="21"/>
        <v>0.23218812261090888</v>
      </c>
      <c r="H33" s="42">
        <f t="shared" si="21"/>
        <v>1.3619463496277071</v>
      </c>
      <c r="N33" s="41">
        <v>3</v>
      </c>
      <c r="O33" s="42">
        <f t="shared" si="22"/>
        <v>0.77880078307140488</v>
      </c>
      <c r="P33" s="42">
        <v>-0.25</v>
      </c>
      <c r="Q33" s="41">
        <f t="shared" si="23"/>
        <v>3.49</v>
      </c>
      <c r="R33" s="41">
        <f t="shared" si="24"/>
        <v>2.5099999999999998</v>
      </c>
      <c r="S33" s="42">
        <f t="shared" si="25"/>
        <v>0.77880078307140488</v>
      </c>
      <c r="T33" s="42">
        <f t="shared" si="25"/>
        <v>32.785947706231894</v>
      </c>
      <c r="Y33" s="41">
        <v>3</v>
      </c>
      <c r="Z33" s="42">
        <f t="shared" si="26"/>
        <v>0.77880078307140488</v>
      </c>
      <c r="AA33" s="42">
        <v>-0.25</v>
      </c>
      <c r="AB33" s="41">
        <f t="shared" si="27"/>
        <v>3.49</v>
      </c>
      <c r="AC33" s="41">
        <f t="shared" si="28"/>
        <v>2.5099999999999998</v>
      </c>
      <c r="AD33" s="42">
        <f t="shared" si="29"/>
        <v>0.77880078307140488</v>
      </c>
      <c r="AE33" s="42">
        <f t="shared" si="29"/>
        <v>32.785947706231894</v>
      </c>
      <c r="AF33" s="42"/>
    </row>
    <row r="34" spans="2:32" ht="18.600000000000001" customHeight="1">
      <c r="B34" s="41">
        <v>4</v>
      </c>
      <c r="C34" s="43">
        <f t="shared" si="19"/>
        <v>0.56234132519034907</v>
      </c>
      <c r="D34" s="42">
        <f t="shared" si="19"/>
        <v>-0.25</v>
      </c>
      <c r="E34" s="42">
        <f t="shared" si="20"/>
        <v>-1.2103999999999999</v>
      </c>
      <c r="F34" s="42">
        <f t="shared" si="20"/>
        <v>0.71039999999999992</v>
      </c>
      <c r="G34" s="42">
        <f t="shared" si="21"/>
        <v>6.1602735832723757E-2</v>
      </c>
      <c r="H34" s="42">
        <f t="shared" si="21"/>
        <v>5.1333396438028922</v>
      </c>
      <c r="N34" s="41">
        <v>4</v>
      </c>
      <c r="O34" s="42">
        <f t="shared" si="22"/>
        <v>0.77880078307140488</v>
      </c>
      <c r="P34" s="42">
        <v>-0.25</v>
      </c>
      <c r="Q34" s="41">
        <f t="shared" si="23"/>
        <v>4.49</v>
      </c>
      <c r="R34" s="41">
        <f t="shared" si="24"/>
        <v>3.51</v>
      </c>
      <c r="S34" s="42">
        <f t="shared" si="25"/>
        <v>0.77880078307140488</v>
      </c>
      <c r="T34" s="42">
        <f t="shared" si="25"/>
        <v>89.121445878658676</v>
      </c>
      <c r="Y34" s="41">
        <v>4</v>
      </c>
      <c r="Z34" s="42">
        <f t="shared" si="26"/>
        <v>0.77880078307140488</v>
      </c>
      <c r="AA34" s="42">
        <v>-0.25</v>
      </c>
      <c r="AB34" s="41">
        <f t="shared" si="27"/>
        <v>4.49</v>
      </c>
      <c r="AC34" s="41">
        <f t="shared" si="28"/>
        <v>3.51</v>
      </c>
      <c r="AD34" s="42">
        <f t="shared" si="29"/>
        <v>0.77880078307140488</v>
      </c>
      <c r="AE34" s="42">
        <f t="shared" si="29"/>
        <v>89.121445878658676</v>
      </c>
      <c r="AF34" s="42"/>
    </row>
    <row r="35" spans="2:32" ht="18.600000000000001" customHeight="1">
      <c r="B35" s="41">
        <v>5</v>
      </c>
      <c r="C35" s="43">
        <f t="shared" si="19"/>
        <v>0.31622776601683794</v>
      </c>
      <c r="D35" s="42">
        <f t="shared" si="19"/>
        <v>-0.5</v>
      </c>
      <c r="E35" s="42">
        <f t="shared" si="20"/>
        <v>-0.88416000000000006</v>
      </c>
      <c r="F35" s="42">
        <f t="shared" si="20"/>
        <v>-0.11584</v>
      </c>
      <c r="G35" s="42">
        <f t="shared" si="21"/>
        <v>0.13056897656247776</v>
      </c>
      <c r="H35" s="42">
        <f t="shared" si="21"/>
        <v>0.76587871508780336</v>
      </c>
      <c r="N35" s="41">
        <v>5</v>
      </c>
      <c r="O35" s="42">
        <f t="shared" si="22"/>
        <v>0.60653065971263342</v>
      </c>
      <c r="P35" s="42">
        <v>-0.5</v>
      </c>
      <c r="Q35" s="41">
        <f t="shared" si="23"/>
        <v>5.98</v>
      </c>
      <c r="R35" s="41">
        <f t="shared" si="24"/>
        <v>4.0199999999999996</v>
      </c>
      <c r="S35" s="42">
        <f t="shared" si="25"/>
        <v>0.60653065971263342</v>
      </c>
      <c r="T35" s="42">
        <f t="shared" si="25"/>
        <v>395.44036815532411</v>
      </c>
      <c r="Y35" s="41">
        <v>5</v>
      </c>
      <c r="Z35" s="42">
        <f t="shared" si="26"/>
        <v>0.60653065971263342</v>
      </c>
      <c r="AA35" s="42">
        <v>-0.5</v>
      </c>
      <c r="AB35" s="41">
        <f t="shared" si="27"/>
        <v>5.98</v>
      </c>
      <c r="AC35" s="41">
        <f t="shared" si="28"/>
        <v>4.0199999999999996</v>
      </c>
      <c r="AD35" s="42">
        <f t="shared" si="29"/>
        <v>0.60653065971263342</v>
      </c>
      <c r="AE35" s="42">
        <f t="shared" si="29"/>
        <v>395.44036815532411</v>
      </c>
      <c r="AF35" s="42"/>
    </row>
    <row r="36" spans="2:32" ht="18.600000000000001" customHeight="1">
      <c r="B36" s="41">
        <v>6</v>
      </c>
      <c r="C36" s="44">
        <f t="shared" si="19"/>
        <v>10</v>
      </c>
      <c r="D36" s="42">
        <f t="shared" si="19"/>
        <v>1</v>
      </c>
      <c r="E36" s="42">
        <f t="shared" si="20"/>
        <v>3.960000000000008E-2</v>
      </c>
      <c r="F36" s="42">
        <f t="shared" si="20"/>
        <v>1.9603999999999999</v>
      </c>
      <c r="G36" s="42">
        <f t="shared" si="21"/>
        <v>1.0954687673339965</v>
      </c>
      <c r="H36" s="42">
        <f t="shared" si="21"/>
        <v>91.285121933112251</v>
      </c>
      <c r="N36" s="41">
        <v>6</v>
      </c>
      <c r="O36" s="42">
        <f t="shared" si="22"/>
        <v>2.7182818284590451</v>
      </c>
      <c r="P36" s="42">
        <v>1</v>
      </c>
      <c r="Q36" s="41">
        <f t="shared" si="23"/>
        <v>4.04</v>
      </c>
      <c r="R36" s="41">
        <f t="shared" si="24"/>
        <v>7.96</v>
      </c>
      <c r="S36" s="42">
        <f t="shared" si="25"/>
        <v>2.7182818284590451</v>
      </c>
      <c r="T36" s="42">
        <f t="shared" si="25"/>
        <v>56.826342805469025</v>
      </c>
      <c r="Y36" s="41">
        <v>6</v>
      </c>
      <c r="Z36" s="42">
        <f t="shared" si="26"/>
        <v>2.7182818284590451</v>
      </c>
      <c r="AA36" s="42">
        <v>1</v>
      </c>
      <c r="AB36" s="41">
        <f t="shared" si="27"/>
        <v>4.04</v>
      </c>
      <c r="AC36" s="41">
        <f t="shared" si="28"/>
        <v>7.96</v>
      </c>
      <c r="AD36" s="42">
        <f t="shared" si="29"/>
        <v>2.7182818284590451</v>
      </c>
      <c r="AE36" s="42">
        <f t="shared" si="29"/>
        <v>56.826342805469025</v>
      </c>
      <c r="AF36" s="42"/>
    </row>
    <row r="37" spans="2:32" ht="18.600000000000001" customHeight="1" thickBot="1">
      <c r="B37" s="45">
        <v>7</v>
      </c>
      <c r="C37" s="46">
        <f t="shared" si="19"/>
        <v>10</v>
      </c>
      <c r="D37" s="47">
        <f t="shared" si="19"/>
        <v>1</v>
      </c>
      <c r="E37" s="47">
        <f t="shared" si="20"/>
        <v>-1.4970400000000001</v>
      </c>
      <c r="F37" s="47">
        <f t="shared" si="20"/>
        <v>3.4970400000000001</v>
      </c>
      <c r="G37" s="47">
        <f t="shared" si="21"/>
        <v>3.1839042598016738E-2</v>
      </c>
      <c r="H37" s="46">
        <f t="shared" si="21"/>
        <v>3140.7979587372752</v>
      </c>
      <c r="N37" s="45">
        <v>7</v>
      </c>
      <c r="O37" s="47">
        <f t="shared" si="22"/>
        <v>2.7182818284590451</v>
      </c>
      <c r="P37" s="47">
        <v>1</v>
      </c>
      <c r="Q37" s="45">
        <f t="shared" si="23"/>
        <v>5.04</v>
      </c>
      <c r="R37" s="45">
        <f t="shared" si="24"/>
        <v>8.9600000000000009</v>
      </c>
      <c r="S37" s="47">
        <f t="shared" si="25"/>
        <v>2.7182818284590451</v>
      </c>
      <c r="T37" s="47">
        <f t="shared" si="25"/>
        <v>154.47001502589086</v>
      </c>
      <c r="Y37" s="45">
        <v>7</v>
      </c>
      <c r="Z37" s="47">
        <f t="shared" si="26"/>
        <v>2.7182818284590451</v>
      </c>
      <c r="AA37" s="47">
        <v>1</v>
      </c>
      <c r="AB37" s="45">
        <f t="shared" si="27"/>
        <v>5.04</v>
      </c>
      <c r="AC37" s="45">
        <f t="shared" si="28"/>
        <v>8.9600000000000009</v>
      </c>
      <c r="AD37" s="47">
        <f t="shared" si="29"/>
        <v>2.7182818284590451</v>
      </c>
      <c r="AE37" s="47">
        <f t="shared" si="29"/>
        <v>154.47001502589086</v>
      </c>
      <c r="AF37" s="44"/>
    </row>
    <row r="38" spans="2:32" ht="18.600000000000001" customHeight="1">
      <c r="G38" s="48"/>
      <c r="H38" s="48"/>
      <c r="AE38" s="48"/>
      <c r="AF38" s="48"/>
    </row>
    <row r="39" spans="2:32" ht="18.600000000000001" customHeight="1">
      <c r="G39" s="48"/>
      <c r="H39" s="48"/>
      <c r="AE39" s="48"/>
      <c r="AF39" s="48"/>
    </row>
    <row r="40" spans="2:32" ht="18.600000000000001" customHeight="1" thickBot="1">
      <c r="G40" s="48"/>
      <c r="H40" s="48"/>
      <c r="N40" s="11"/>
      <c r="O40" s="11"/>
      <c r="P40" s="11"/>
      <c r="Q40" s="11"/>
      <c r="R40" s="9"/>
      <c r="AE40" s="48"/>
      <c r="AF40" s="48"/>
    </row>
    <row r="41" spans="2:32" ht="18.600000000000001" customHeight="1">
      <c r="G41" s="48"/>
      <c r="H41" s="48"/>
      <c r="N41" s="10" t="s">
        <v>46</v>
      </c>
      <c r="O41" s="10" t="s">
        <v>38</v>
      </c>
      <c r="P41" s="10" t="s">
        <v>47</v>
      </c>
      <c r="Q41" s="10" t="s">
        <v>48</v>
      </c>
      <c r="R41" s="12"/>
      <c r="S41" s="41"/>
      <c r="T41" s="41"/>
      <c r="AE41" s="48"/>
      <c r="AF41" s="48"/>
    </row>
    <row r="42" spans="2:32" ht="18.600000000000001" customHeight="1">
      <c r="G42" s="48"/>
      <c r="H42" s="48"/>
      <c r="N42" s="12">
        <v>1</v>
      </c>
      <c r="O42" s="13">
        <f t="shared" ref="O42:O48" si="30">EXP(P42)</f>
        <v>1.4446678610097661</v>
      </c>
      <c r="P42" s="16">
        <v>0.36787944117144233</v>
      </c>
      <c r="Q42" s="17">
        <v>19.297971755502758</v>
      </c>
      <c r="R42" s="12"/>
      <c r="S42" s="42"/>
      <c r="T42" s="42"/>
      <c r="AE42" s="48"/>
      <c r="AF42" s="48"/>
    </row>
    <row r="43" spans="2:32" ht="18.600000000000001" customHeight="1">
      <c r="G43" s="48"/>
      <c r="H43" s="48"/>
      <c r="N43" s="12">
        <v>2</v>
      </c>
      <c r="O43" s="13">
        <f t="shared" si="30"/>
        <v>1.4446678610097661</v>
      </c>
      <c r="P43" s="16">
        <v>0.36787944117144233</v>
      </c>
      <c r="Q43" s="17">
        <v>52.457325949099051</v>
      </c>
      <c r="R43" s="12"/>
      <c r="S43" s="42"/>
      <c r="T43" s="42"/>
      <c r="AE43" s="48"/>
      <c r="AF43" s="48"/>
    </row>
    <row r="44" spans="2:32" ht="18.600000000000001" customHeight="1">
      <c r="N44" s="12">
        <v>3</v>
      </c>
      <c r="O44" s="13">
        <f t="shared" si="30"/>
        <v>2.1788577750121099</v>
      </c>
      <c r="P44" s="16">
        <v>0.77880078307140488</v>
      </c>
      <c r="Q44" s="17">
        <v>32.785947706231894</v>
      </c>
      <c r="R44" s="12"/>
      <c r="S44" s="42"/>
      <c r="T44" s="42"/>
    </row>
    <row r="45" spans="2:32" ht="18.600000000000001" customHeight="1">
      <c r="N45" s="12">
        <v>4</v>
      </c>
      <c r="O45" s="13">
        <f t="shared" si="30"/>
        <v>2.1788577750121099</v>
      </c>
      <c r="P45" s="16">
        <v>0.77880078307140488</v>
      </c>
      <c r="Q45" s="17">
        <v>89.121445878658676</v>
      </c>
      <c r="R45" s="12"/>
      <c r="S45" s="42"/>
      <c r="T45" s="42"/>
    </row>
    <row r="46" spans="2:32" ht="18.600000000000001" customHeight="1">
      <c r="N46" s="12">
        <v>5</v>
      </c>
      <c r="O46" s="13">
        <f t="shared" si="30"/>
        <v>1.8340573791984875</v>
      </c>
      <c r="P46" s="16">
        <v>0.60653065971263342</v>
      </c>
      <c r="Q46" s="19">
        <v>395.44036815532411</v>
      </c>
      <c r="R46" s="12"/>
      <c r="S46" s="42"/>
      <c r="T46" s="42"/>
    </row>
    <row r="47" spans="2:32" ht="18.600000000000001" customHeight="1">
      <c r="N47" s="12">
        <v>6</v>
      </c>
      <c r="O47" s="17">
        <f t="shared" si="30"/>
        <v>15.154262241479262</v>
      </c>
      <c r="P47" s="13">
        <v>2.7182818284590451</v>
      </c>
      <c r="Q47" s="17">
        <v>56.826342805469025</v>
      </c>
      <c r="R47" s="12"/>
      <c r="S47" s="42"/>
      <c r="T47" s="42"/>
    </row>
    <row r="48" spans="2:32" ht="18.600000000000001" customHeight="1" thickBot="1">
      <c r="N48" s="14">
        <v>7</v>
      </c>
      <c r="O48" s="18">
        <f t="shared" si="30"/>
        <v>15.154262241479262</v>
      </c>
      <c r="P48" s="15">
        <v>2.7182818284590451</v>
      </c>
      <c r="Q48" s="20">
        <v>154.47001502589086</v>
      </c>
      <c r="R48" s="12"/>
      <c r="S48" s="42"/>
      <c r="T48" s="42"/>
    </row>
    <row r="49" spans="1:22" ht="18.600000000000001" customHeight="1">
      <c r="N49" s="9"/>
      <c r="O49" s="9"/>
      <c r="P49" s="9"/>
      <c r="Q49" s="9"/>
      <c r="R49" s="9"/>
    </row>
    <row r="51" spans="1:22" ht="18.600000000000001" customHeight="1">
      <c r="A51" s="36" t="s">
        <v>37</v>
      </c>
      <c r="B51" s="36" t="s">
        <v>38</v>
      </c>
      <c r="C51" s="36" t="s">
        <v>39</v>
      </c>
      <c r="E51" s="36" t="s">
        <v>40</v>
      </c>
      <c r="F51" s="36" t="s">
        <v>41</v>
      </c>
      <c r="G51" s="36" t="s">
        <v>42</v>
      </c>
      <c r="H51" s="36" t="s">
        <v>38</v>
      </c>
      <c r="I51" s="36" t="s">
        <v>43</v>
      </c>
      <c r="J51" s="36" t="s">
        <v>44</v>
      </c>
      <c r="M51" s="36" t="s">
        <v>37</v>
      </c>
      <c r="N51" s="36" t="s">
        <v>38</v>
      </c>
      <c r="O51" s="36" t="s">
        <v>39</v>
      </c>
      <c r="Q51" s="36" t="s">
        <v>40</v>
      </c>
      <c r="R51" s="36" t="s">
        <v>41</v>
      </c>
      <c r="S51" s="36" t="s">
        <v>42</v>
      </c>
      <c r="T51" s="36" t="s">
        <v>38</v>
      </c>
      <c r="U51" s="36" t="s">
        <v>43</v>
      </c>
      <c r="V51" s="36" t="s">
        <v>44</v>
      </c>
    </row>
    <row r="52" spans="1:22" ht="18.600000000000001" customHeight="1">
      <c r="A52" s="37">
        <v>1</v>
      </c>
      <c r="B52" s="36">
        <f t="shared" ref="B52:B58" si="31">EXP(C52)</f>
        <v>0.36787944117144233</v>
      </c>
      <c r="C52" s="37">
        <v>-1</v>
      </c>
      <c r="D52" s="37">
        <v>0.25</v>
      </c>
      <c r="E52" s="36">
        <f t="shared" ref="E52:E58" si="32">1.96*D52</f>
        <v>0.49</v>
      </c>
      <c r="F52" s="36">
        <f t="shared" ref="F52:F58" si="33">C52-1.96*E52</f>
        <v>-1.9603999999999999</v>
      </c>
      <c r="G52" s="36">
        <f t="shared" ref="G52:G58" si="34">C52+1.96*E52</f>
        <v>-3.960000000000008E-2</v>
      </c>
      <c r="H52" s="36">
        <f t="shared" ref="H52:H58" si="35">B52</f>
        <v>0.36787944117144233</v>
      </c>
      <c r="I52" s="36">
        <f t="shared" ref="I52:J58" si="36">EXP(F52)</f>
        <v>0.14080208881984793</v>
      </c>
      <c r="J52" s="36">
        <f t="shared" si="36"/>
        <v>0.9611738318013886</v>
      </c>
      <c r="M52" s="37">
        <v>1</v>
      </c>
      <c r="N52" s="36">
        <f t="shared" ref="N52:N58" si="37">EXP(O52)</f>
        <v>0.36787944117144233</v>
      </c>
      <c r="O52" s="37">
        <v>-1</v>
      </c>
      <c r="P52" s="37">
        <v>0.25</v>
      </c>
      <c r="Q52" s="36">
        <f t="shared" ref="Q52:Q58" si="38">1.96*P52</f>
        <v>0.49</v>
      </c>
      <c r="R52" s="36">
        <f t="shared" ref="R52:R58" si="39">O52-1.96*Q52</f>
        <v>-1.9603999999999999</v>
      </c>
      <c r="S52" s="36">
        <f t="shared" ref="S52:S58" si="40">O52+1.96*Q52</f>
        <v>-3.960000000000008E-2</v>
      </c>
      <c r="T52" s="36">
        <f t="shared" ref="T52:T58" si="41">N52</f>
        <v>0.36787944117144233</v>
      </c>
      <c r="U52" s="36">
        <f t="shared" ref="U52:V58" si="42">EXP(R52)</f>
        <v>0.14080208881984793</v>
      </c>
      <c r="V52" s="36">
        <f t="shared" si="42"/>
        <v>0.9611738318013886</v>
      </c>
    </row>
    <row r="53" spans="1:22" ht="18.600000000000001" customHeight="1">
      <c r="A53" s="37">
        <v>2</v>
      </c>
      <c r="B53" s="36">
        <f t="shared" si="31"/>
        <v>0.36787944117144233</v>
      </c>
      <c r="C53" s="37">
        <v>-1</v>
      </c>
      <c r="D53" s="37">
        <v>0.65</v>
      </c>
      <c r="E53" s="36">
        <f t="shared" si="32"/>
        <v>1.274</v>
      </c>
      <c r="F53" s="36">
        <f t="shared" si="33"/>
        <v>-3.4970400000000001</v>
      </c>
      <c r="G53" s="36">
        <f t="shared" si="34"/>
        <v>1.4970400000000001</v>
      </c>
      <c r="H53" s="36">
        <f t="shared" si="35"/>
        <v>0.36787944117144233</v>
      </c>
      <c r="I53" s="36">
        <f t="shared" si="36"/>
        <v>3.028690009656735E-2</v>
      </c>
      <c r="J53" s="36">
        <f t="shared" si="36"/>
        <v>4.4684428847160653</v>
      </c>
      <c r="M53" s="37">
        <v>2</v>
      </c>
      <c r="N53" s="36">
        <f t="shared" si="37"/>
        <v>0.36787944117144233</v>
      </c>
      <c r="O53" s="37">
        <v>-1</v>
      </c>
      <c r="P53" s="37">
        <v>0.65</v>
      </c>
      <c r="Q53" s="36">
        <f t="shared" si="38"/>
        <v>1.274</v>
      </c>
      <c r="R53" s="36">
        <f t="shared" si="39"/>
        <v>-3.4970400000000001</v>
      </c>
      <c r="S53" s="36">
        <f t="shared" si="40"/>
        <v>1.4970400000000001</v>
      </c>
      <c r="T53" s="36">
        <f t="shared" si="41"/>
        <v>0.36787944117144233</v>
      </c>
      <c r="U53" s="36">
        <f t="shared" si="42"/>
        <v>3.028690009656735E-2</v>
      </c>
      <c r="V53" s="36">
        <f t="shared" si="42"/>
        <v>4.4684428847160653</v>
      </c>
    </row>
    <row r="54" spans="1:22" ht="18.600000000000001" customHeight="1">
      <c r="A54" s="37">
        <v>3</v>
      </c>
      <c r="B54" s="36">
        <f t="shared" si="31"/>
        <v>0.77880078307140488</v>
      </c>
      <c r="C54" s="37">
        <v>-0.25</v>
      </c>
      <c r="D54" s="37">
        <v>0.1</v>
      </c>
      <c r="E54" s="36">
        <f t="shared" si="32"/>
        <v>0.19600000000000001</v>
      </c>
      <c r="F54" s="36">
        <f t="shared" si="33"/>
        <v>-0.63416000000000006</v>
      </c>
      <c r="G54" s="36">
        <f t="shared" si="34"/>
        <v>0.13416</v>
      </c>
      <c r="H54" s="36">
        <f t="shared" si="35"/>
        <v>0.77880078307140488</v>
      </c>
      <c r="I54" s="36">
        <f t="shared" si="36"/>
        <v>0.53038082114135565</v>
      </c>
      <c r="J54" s="36">
        <f t="shared" si="36"/>
        <v>1.1435757771319988</v>
      </c>
      <c r="M54" s="37">
        <v>3</v>
      </c>
      <c r="N54" s="36">
        <f t="shared" si="37"/>
        <v>0.77880078307140488</v>
      </c>
      <c r="O54" s="37">
        <v>-0.25</v>
      </c>
      <c r="P54" s="37">
        <v>0.1</v>
      </c>
      <c r="Q54" s="36">
        <f t="shared" si="38"/>
        <v>0.19600000000000001</v>
      </c>
      <c r="R54" s="36">
        <f t="shared" si="39"/>
        <v>-0.63416000000000006</v>
      </c>
      <c r="S54" s="36">
        <f t="shared" si="40"/>
        <v>0.13416</v>
      </c>
      <c r="T54" s="36">
        <f t="shared" si="41"/>
        <v>0.77880078307140488</v>
      </c>
      <c r="U54" s="36">
        <f t="shared" si="42"/>
        <v>0.53038082114135565</v>
      </c>
      <c r="V54" s="36">
        <f t="shared" si="42"/>
        <v>1.1435757771319988</v>
      </c>
    </row>
    <row r="55" spans="1:22" ht="18.600000000000001" customHeight="1">
      <c r="A55" s="37">
        <v>4</v>
      </c>
      <c r="B55" s="36">
        <f t="shared" si="31"/>
        <v>0.77880078307140488</v>
      </c>
      <c r="C55" s="37">
        <v>-0.25</v>
      </c>
      <c r="D55" s="37">
        <v>0.25</v>
      </c>
      <c r="E55" s="36">
        <f t="shared" si="32"/>
        <v>0.49</v>
      </c>
      <c r="F55" s="36">
        <f t="shared" si="33"/>
        <v>-1.2103999999999999</v>
      </c>
      <c r="G55" s="36">
        <f t="shared" si="34"/>
        <v>0.71039999999999992</v>
      </c>
      <c r="H55" s="36">
        <f t="shared" si="35"/>
        <v>0.77880078307140488</v>
      </c>
      <c r="I55" s="36">
        <f t="shared" si="36"/>
        <v>0.29807802437071734</v>
      </c>
      <c r="J55" s="36">
        <f t="shared" si="36"/>
        <v>2.034805017891208</v>
      </c>
      <c r="M55" s="37">
        <v>4</v>
      </c>
      <c r="N55" s="36">
        <f t="shared" si="37"/>
        <v>0.77880078307140488</v>
      </c>
      <c r="O55" s="37">
        <v>-0.25</v>
      </c>
      <c r="P55" s="37">
        <v>0.25</v>
      </c>
      <c r="Q55" s="36">
        <f t="shared" si="38"/>
        <v>0.49</v>
      </c>
      <c r="R55" s="36">
        <f t="shared" si="39"/>
        <v>-1.2103999999999999</v>
      </c>
      <c r="S55" s="36">
        <f t="shared" si="40"/>
        <v>0.71039999999999992</v>
      </c>
      <c r="T55" s="36">
        <f t="shared" si="41"/>
        <v>0.77880078307140488</v>
      </c>
      <c r="U55" s="36">
        <f t="shared" si="42"/>
        <v>0.29807802437071734</v>
      </c>
      <c r="V55" s="36">
        <f t="shared" si="42"/>
        <v>2.034805017891208</v>
      </c>
    </row>
    <row r="56" spans="1:22" ht="18.600000000000001" customHeight="1">
      <c r="A56" s="37">
        <v>5</v>
      </c>
      <c r="B56" s="36">
        <f t="shared" si="31"/>
        <v>0.60653065971263342</v>
      </c>
      <c r="C56" s="37">
        <v>-0.5</v>
      </c>
      <c r="D56" s="37">
        <v>0.1</v>
      </c>
      <c r="E56" s="36">
        <f t="shared" si="32"/>
        <v>0.19600000000000001</v>
      </c>
      <c r="F56" s="36">
        <f t="shared" si="33"/>
        <v>-0.88416000000000006</v>
      </c>
      <c r="G56" s="36">
        <f t="shared" si="34"/>
        <v>-0.11584</v>
      </c>
      <c r="H56" s="36">
        <f t="shared" si="35"/>
        <v>0.60653065971263342</v>
      </c>
      <c r="I56" s="36">
        <f t="shared" si="36"/>
        <v>0.41306099883094249</v>
      </c>
      <c r="J56" s="36">
        <f t="shared" si="36"/>
        <v>0.890617710731891</v>
      </c>
      <c r="M56" s="37">
        <v>5</v>
      </c>
      <c r="N56" s="36">
        <f t="shared" si="37"/>
        <v>0.60653065971263342</v>
      </c>
      <c r="O56" s="37">
        <v>-0.5</v>
      </c>
      <c r="P56" s="37">
        <v>0.1</v>
      </c>
      <c r="Q56" s="36">
        <f t="shared" si="38"/>
        <v>0.19600000000000001</v>
      </c>
      <c r="R56" s="36">
        <f t="shared" si="39"/>
        <v>-0.88416000000000006</v>
      </c>
      <c r="S56" s="36">
        <f t="shared" si="40"/>
        <v>-0.11584</v>
      </c>
      <c r="T56" s="36">
        <f t="shared" si="41"/>
        <v>0.60653065971263342</v>
      </c>
      <c r="U56" s="36">
        <f t="shared" si="42"/>
        <v>0.41306099883094249</v>
      </c>
      <c r="V56" s="36">
        <f t="shared" si="42"/>
        <v>0.890617710731891</v>
      </c>
    </row>
    <row r="57" spans="1:22" ht="18.600000000000001" customHeight="1">
      <c r="A57" s="37">
        <v>6</v>
      </c>
      <c r="B57" s="36">
        <f t="shared" si="31"/>
        <v>2.7182818284590451</v>
      </c>
      <c r="C57" s="37">
        <v>1</v>
      </c>
      <c r="D57" s="37">
        <v>0.25</v>
      </c>
      <c r="E57" s="36">
        <f t="shared" si="32"/>
        <v>0.49</v>
      </c>
      <c r="F57" s="36">
        <f t="shared" si="33"/>
        <v>3.960000000000008E-2</v>
      </c>
      <c r="G57" s="36">
        <f t="shared" si="34"/>
        <v>1.9603999999999999</v>
      </c>
      <c r="H57" s="36">
        <f t="shared" si="35"/>
        <v>2.7182818284590451</v>
      </c>
      <c r="I57" s="36">
        <f t="shared" si="36"/>
        <v>1.0403945331364723</v>
      </c>
      <c r="J57" s="36">
        <f t="shared" si="36"/>
        <v>7.1021673640045941</v>
      </c>
      <c r="M57" s="37">
        <v>6</v>
      </c>
      <c r="N57" s="36">
        <f t="shared" si="37"/>
        <v>2.7182818284590451</v>
      </c>
      <c r="O57" s="37">
        <v>1</v>
      </c>
      <c r="P57" s="37">
        <v>0.25</v>
      </c>
      <c r="Q57" s="36">
        <f t="shared" si="38"/>
        <v>0.49</v>
      </c>
      <c r="R57" s="36">
        <f t="shared" si="39"/>
        <v>3.960000000000008E-2</v>
      </c>
      <c r="S57" s="36">
        <f t="shared" si="40"/>
        <v>1.9603999999999999</v>
      </c>
      <c r="T57" s="36">
        <f t="shared" si="41"/>
        <v>2.7182818284590451</v>
      </c>
      <c r="U57" s="36">
        <f t="shared" si="42"/>
        <v>1.0403945331364723</v>
      </c>
      <c r="V57" s="36">
        <f t="shared" si="42"/>
        <v>7.1021673640045941</v>
      </c>
    </row>
    <row r="58" spans="1:22" ht="18.600000000000001" customHeight="1">
      <c r="A58" s="37">
        <v>7</v>
      </c>
      <c r="B58" s="36">
        <f t="shared" si="31"/>
        <v>2.7182818284590451</v>
      </c>
      <c r="C58" s="37">
        <v>1</v>
      </c>
      <c r="D58" s="37">
        <v>0.65</v>
      </c>
      <c r="E58" s="36">
        <f t="shared" si="32"/>
        <v>1.274</v>
      </c>
      <c r="F58" s="36">
        <f t="shared" si="33"/>
        <v>-1.4970400000000001</v>
      </c>
      <c r="G58" s="36">
        <f t="shared" si="34"/>
        <v>3.4970400000000001</v>
      </c>
      <c r="H58" s="36">
        <f t="shared" si="35"/>
        <v>2.7182818284590451</v>
      </c>
      <c r="I58" s="36">
        <f t="shared" si="36"/>
        <v>0.22379160387624428</v>
      </c>
      <c r="J58" s="36">
        <f t="shared" si="36"/>
        <v>33.01757515003451</v>
      </c>
      <c r="M58" s="37">
        <v>7</v>
      </c>
      <c r="N58" s="36">
        <f t="shared" si="37"/>
        <v>2.7182818284590451</v>
      </c>
      <c r="O58" s="37">
        <v>1</v>
      </c>
      <c r="P58" s="37">
        <v>0.65</v>
      </c>
      <c r="Q58" s="36">
        <f t="shared" si="38"/>
        <v>1.274</v>
      </c>
      <c r="R58" s="36">
        <f t="shared" si="39"/>
        <v>-1.4970400000000001</v>
      </c>
      <c r="S58" s="36">
        <f t="shared" si="40"/>
        <v>3.4970400000000001</v>
      </c>
      <c r="T58" s="36">
        <f t="shared" si="41"/>
        <v>2.7182818284590451</v>
      </c>
      <c r="U58" s="36">
        <f t="shared" si="42"/>
        <v>0.22379160387624428</v>
      </c>
      <c r="V58" s="36">
        <f t="shared" si="42"/>
        <v>33.01757515003451</v>
      </c>
    </row>
    <row r="64" spans="1:22" ht="18.600000000000001" customHeight="1">
      <c r="J64" s="36">
        <f>LN(1)</f>
        <v>0</v>
      </c>
    </row>
    <row r="65" spans="2:20" ht="18.600000000000001" customHeight="1">
      <c r="J65" s="36">
        <f>LOG(1)</f>
        <v>0</v>
      </c>
    </row>
    <row r="78" spans="2:20" ht="18.600000000000001" customHeight="1" thickBot="1">
      <c r="B78" s="39"/>
      <c r="C78" s="39"/>
      <c r="D78" s="39"/>
      <c r="E78" s="39"/>
      <c r="F78" s="39"/>
      <c r="G78" s="39"/>
      <c r="H78" s="39"/>
      <c r="N78" s="39"/>
      <c r="O78" s="39"/>
      <c r="P78" s="39"/>
      <c r="Q78" s="39"/>
      <c r="R78" s="39"/>
      <c r="S78" s="39"/>
      <c r="T78" s="39"/>
    </row>
    <row r="79" spans="2:20" ht="18.600000000000001" customHeight="1">
      <c r="B79" s="40" t="s">
        <v>37</v>
      </c>
      <c r="C79" s="40" t="s">
        <v>38</v>
      </c>
      <c r="D79" s="40" t="s">
        <v>39</v>
      </c>
      <c r="E79" s="40" t="s">
        <v>41</v>
      </c>
      <c r="F79" s="40" t="s">
        <v>42</v>
      </c>
      <c r="G79" s="40" t="s">
        <v>43</v>
      </c>
      <c r="H79" s="40" t="s">
        <v>44</v>
      </c>
      <c r="N79" s="40" t="s">
        <v>37</v>
      </c>
      <c r="O79" s="40" t="s">
        <v>38</v>
      </c>
      <c r="P79" s="40" t="s">
        <v>39</v>
      </c>
      <c r="Q79" s="40" t="s">
        <v>41</v>
      </c>
      <c r="R79" s="40" t="s">
        <v>42</v>
      </c>
      <c r="S79" s="40" t="s">
        <v>43</v>
      </c>
      <c r="T79" s="40" t="s">
        <v>44</v>
      </c>
    </row>
    <row r="80" spans="2:20" ht="18.600000000000001" customHeight="1">
      <c r="B80" s="41">
        <v>1</v>
      </c>
      <c r="C80" s="42">
        <f t="shared" ref="C80:C86" si="43">EXP(D80)</f>
        <v>0.36787944117144233</v>
      </c>
      <c r="D80" s="42">
        <v>-1</v>
      </c>
      <c r="E80" s="41">
        <f t="shared" ref="E80:E86" si="44">B80-1.96*D80</f>
        <v>2.96</v>
      </c>
      <c r="F80" s="41">
        <f t="shared" ref="F80:F86" si="45">B80+1.96*D80</f>
        <v>-0.96</v>
      </c>
      <c r="G80" s="42">
        <f t="shared" ref="G80:H86" si="46">EXP(D80)</f>
        <v>0.36787944117144233</v>
      </c>
      <c r="H80" s="42">
        <f t="shared" si="46"/>
        <v>19.297971755502758</v>
      </c>
      <c r="N80" s="41">
        <v>1</v>
      </c>
      <c r="O80" s="42">
        <f t="shared" ref="O80:O86" si="47">EXP(P80)</f>
        <v>0.36787944117144233</v>
      </c>
      <c r="P80" s="42">
        <v>-1</v>
      </c>
      <c r="Q80" s="41">
        <f t="shared" ref="Q80:Q86" si="48">N80-1.96*P80</f>
        <v>2.96</v>
      </c>
      <c r="R80" s="41">
        <f t="shared" ref="R80:R86" si="49">N80+1.96*P80</f>
        <v>-0.96</v>
      </c>
      <c r="S80" s="42">
        <f t="shared" ref="S80:T86" si="50">EXP(P80)</f>
        <v>0.36787944117144233</v>
      </c>
      <c r="T80" s="42">
        <f t="shared" si="50"/>
        <v>19.297971755502758</v>
      </c>
    </row>
    <row r="81" spans="2:20" ht="18.600000000000001" customHeight="1">
      <c r="B81" s="41">
        <v>2</v>
      </c>
      <c r="C81" s="42">
        <f t="shared" si="43"/>
        <v>0.36787944117144233</v>
      </c>
      <c r="D81" s="42">
        <v>-1</v>
      </c>
      <c r="E81" s="41">
        <f t="shared" si="44"/>
        <v>3.96</v>
      </c>
      <c r="F81" s="41">
        <f t="shared" si="45"/>
        <v>4.0000000000000036E-2</v>
      </c>
      <c r="G81" s="42">
        <f t="shared" si="46"/>
        <v>0.36787944117144233</v>
      </c>
      <c r="H81" s="42">
        <f t="shared" si="46"/>
        <v>52.457325949099051</v>
      </c>
      <c r="N81" s="41">
        <v>2</v>
      </c>
      <c r="O81" s="42">
        <f t="shared" si="47"/>
        <v>0.36787944117144233</v>
      </c>
      <c r="P81" s="42">
        <v>-1</v>
      </c>
      <c r="Q81" s="41">
        <f t="shared" si="48"/>
        <v>3.96</v>
      </c>
      <c r="R81" s="41">
        <f t="shared" si="49"/>
        <v>4.0000000000000036E-2</v>
      </c>
      <c r="S81" s="42">
        <f t="shared" si="50"/>
        <v>0.36787944117144233</v>
      </c>
      <c r="T81" s="42">
        <f t="shared" si="50"/>
        <v>52.457325949099051</v>
      </c>
    </row>
    <row r="82" spans="2:20" ht="18.600000000000001" customHeight="1">
      <c r="B82" s="41">
        <v>3</v>
      </c>
      <c r="C82" s="42">
        <f t="shared" si="43"/>
        <v>0.77880078307140488</v>
      </c>
      <c r="D82" s="42">
        <v>-0.25</v>
      </c>
      <c r="E82" s="41">
        <f t="shared" si="44"/>
        <v>3.49</v>
      </c>
      <c r="F82" s="41">
        <f t="shared" si="45"/>
        <v>2.5099999999999998</v>
      </c>
      <c r="G82" s="42">
        <f t="shared" si="46"/>
        <v>0.77880078307140488</v>
      </c>
      <c r="H82" s="42">
        <f t="shared" si="46"/>
        <v>32.785947706231894</v>
      </c>
      <c r="N82" s="41">
        <v>3</v>
      </c>
      <c r="O82" s="42">
        <f t="shared" si="47"/>
        <v>0.77880078307140488</v>
      </c>
      <c r="P82" s="42">
        <v>-0.25</v>
      </c>
      <c r="Q82" s="41">
        <f t="shared" si="48"/>
        <v>3.49</v>
      </c>
      <c r="R82" s="41">
        <f t="shared" si="49"/>
        <v>2.5099999999999998</v>
      </c>
      <c r="S82" s="42">
        <f t="shared" si="50"/>
        <v>0.77880078307140488</v>
      </c>
      <c r="T82" s="42">
        <f t="shared" si="50"/>
        <v>32.785947706231894</v>
      </c>
    </row>
    <row r="83" spans="2:20" ht="18.600000000000001" customHeight="1">
      <c r="B83" s="41">
        <v>4</v>
      </c>
      <c r="C83" s="42">
        <f t="shared" si="43"/>
        <v>0.77880078307140488</v>
      </c>
      <c r="D83" s="42">
        <v>-0.25</v>
      </c>
      <c r="E83" s="41">
        <f t="shared" si="44"/>
        <v>4.49</v>
      </c>
      <c r="F83" s="41">
        <f t="shared" si="45"/>
        <v>3.51</v>
      </c>
      <c r="G83" s="42">
        <f t="shared" si="46"/>
        <v>0.77880078307140488</v>
      </c>
      <c r="H83" s="42">
        <f t="shared" si="46"/>
        <v>89.121445878658676</v>
      </c>
      <c r="N83" s="41">
        <v>4</v>
      </c>
      <c r="O83" s="42">
        <f t="shared" si="47"/>
        <v>0.77880078307140488</v>
      </c>
      <c r="P83" s="42">
        <v>-0.25</v>
      </c>
      <c r="Q83" s="41">
        <f t="shared" si="48"/>
        <v>4.49</v>
      </c>
      <c r="R83" s="41">
        <f t="shared" si="49"/>
        <v>3.51</v>
      </c>
      <c r="S83" s="42">
        <f t="shared" si="50"/>
        <v>0.77880078307140488</v>
      </c>
      <c r="T83" s="42">
        <f t="shared" si="50"/>
        <v>89.121445878658676</v>
      </c>
    </row>
    <row r="84" spans="2:20" ht="18.600000000000001" customHeight="1">
      <c r="B84" s="41">
        <v>5</v>
      </c>
      <c r="C84" s="42">
        <f t="shared" si="43"/>
        <v>0.60653065971263342</v>
      </c>
      <c r="D84" s="42">
        <v>-0.5</v>
      </c>
      <c r="E84" s="41">
        <f t="shared" si="44"/>
        <v>5.98</v>
      </c>
      <c r="F84" s="41">
        <f t="shared" si="45"/>
        <v>4.0199999999999996</v>
      </c>
      <c r="G84" s="42">
        <f t="shared" si="46"/>
        <v>0.60653065971263342</v>
      </c>
      <c r="H84" s="42">
        <f t="shared" si="46"/>
        <v>395.44036815532411</v>
      </c>
      <c r="N84" s="41">
        <v>5</v>
      </c>
      <c r="O84" s="42">
        <f t="shared" si="47"/>
        <v>0.60653065971263342</v>
      </c>
      <c r="P84" s="42">
        <v>-0.5</v>
      </c>
      <c r="Q84" s="41">
        <f t="shared" si="48"/>
        <v>5.98</v>
      </c>
      <c r="R84" s="41">
        <f t="shared" si="49"/>
        <v>4.0199999999999996</v>
      </c>
      <c r="S84" s="42">
        <f t="shared" si="50"/>
        <v>0.60653065971263342</v>
      </c>
      <c r="T84" s="42">
        <f t="shared" si="50"/>
        <v>395.44036815532411</v>
      </c>
    </row>
    <row r="85" spans="2:20" ht="18.600000000000001" customHeight="1">
      <c r="B85" s="41">
        <v>6</v>
      </c>
      <c r="C85" s="42">
        <f t="shared" si="43"/>
        <v>2.7182818284590451</v>
      </c>
      <c r="D85" s="42">
        <v>1</v>
      </c>
      <c r="E85" s="41">
        <f t="shared" si="44"/>
        <v>4.04</v>
      </c>
      <c r="F85" s="41">
        <f t="shared" si="45"/>
        <v>7.96</v>
      </c>
      <c r="G85" s="42">
        <f t="shared" si="46"/>
        <v>2.7182818284590451</v>
      </c>
      <c r="H85" s="42">
        <f t="shared" si="46"/>
        <v>56.826342805469025</v>
      </c>
      <c r="N85" s="41">
        <v>6</v>
      </c>
      <c r="O85" s="42">
        <f t="shared" si="47"/>
        <v>2.7182818284590451</v>
      </c>
      <c r="P85" s="42">
        <v>1</v>
      </c>
      <c r="Q85" s="41">
        <f t="shared" si="48"/>
        <v>4.04</v>
      </c>
      <c r="R85" s="41">
        <f t="shared" si="49"/>
        <v>7.96</v>
      </c>
      <c r="S85" s="42">
        <f t="shared" si="50"/>
        <v>2.7182818284590451</v>
      </c>
      <c r="T85" s="42">
        <f t="shared" si="50"/>
        <v>56.826342805469025</v>
      </c>
    </row>
    <row r="86" spans="2:20" ht="18.600000000000001" customHeight="1" thickBot="1">
      <c r="B86" s="45">
        <v>7</v>
      </c>
      <c r="C86" s="47">
        <f t="shared" si="43"/>
        <v>2.7182818284590451</v>
      </c>
      <c r="D86" s="47">
        <v>1</v>
      </c>
      <c r="E86" s="45">
        <f t="shared" si="44"/>
        <v>5.04</v>
      </c>
      <c r="F86" s="45">
        <f t="shared" si="45"/>
        <v>8.9600000000000009</v>
      </c>
      <c r="G86" s="47">
        <f t="shared" si="46"/>
        <v>2.7182818284590451</v>
      </c>
      <c r="H86" s="47">
        <f t="shared" si="46"/>
        <v>154.47001502589086</v>
      </c>
      <c r="N86" s="45">
        <v>7</v>
      </c>
      <c r="O86" s="47">
        <f t="shared" si="47"/>
        <v>2.7182818284590451</v>
      </c>
      <c r="P86" s="47">
        <v>1</v>
      </c>
      <c r="Q86" s="45">
        <f t="shared" si="48"/>
        <v>5.04</v>
      </c>
      <c r="R86" s="45">
        <f t="shared" si="49"/>
        <v>8.9600000000000009</v>
      </c>
      <c r="S86" s="47">
        <f t="shared" si="50"/>
        <v>2.7182818284590451</v>
      </c>
      <c r="T86" s="47">
        <f t="shared" si="50"/>
        <v>154.47001502589086</v>
      </c>
    </row>
  </sheetData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7(1)1</vt:lpstr>
      <vt:lpstr>7(1)2a</vt:lpstr>
      <vt:lpstr>7(1)2b</vt:lpstr>
      <vt:lpstr>7(2)1</vt:lpstr>
      <vt:lpstr>7(3)4</vt:lpstr>
      <vt:lpstr>7(4)3</vt:lpstr>
      <vt:lpstr>7(4)4a</vt:lpstr>
      <vt:lpstr>7(4)4b</vt:lpstr>
      <vt:lpstr>7(5)1forest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81909</dc:creator>
  <cp:lastModifiedBy>Yoshitaka Yano</cp:lastModifiedBy>
  <cp:lastPrinted>2023-09-07T21:05:00Z</cp:lastPrinted>
  <dcterms:created xsi:type="dcterms:W3CDTF">2015-06-05T18:19:34Z</dcterms:created>
  <dcterms:modified xsi:type="dcterms:W3CDTF">2026-03-02T23:54:00Z</dcterms:modified>
</cp:coreProperties>
</file>